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480" windowHeight="10125" tabRatio="872" activeTab="10"/>
  </bookViews>
  <sheets>
    <sheet name="форма 1.1" sheetId="1" r:id="rId1"/>
    <sheet name="форма 1.2" sheetId="2" r:id="rId2"/>
    <sheet name="форма 1.4(1.3)" sheetId="3" r:id="rId3"/>
    <sheet name="форма 6.1(2.1)" sheetId="4" r:id="rId4"/>
    <sheet name="форма 6.2(2.2)" sheetId="5" r:id="rId5"/>
    <sheet name="форма 6.3(2.3)" sheetId="6" r:id="rId6"/>
    <sheet name="форма 6.4(2.4)" sheetId="7" r:id="rId7"/>
    <sheet name="форма 7.1(4.1)" sheetId="8" r:id="rId8"/>
    <sheet name="форма 7.2(4.2)" sheetId="9" r:id="rId9"/>
    <sheet name="форма 8.1" sheetId="10" r:id="rId10"/>
    <sheet name="форма 8.3" sheetId="11" r:id="rId11"/>
  </sheets>
  <definedNames>
    <definedName name="Par2478" localSheetId="10">'форма 8.3'!$B$39</definedName>
    <definedName name="Par2479" localSheetId="10">'форма 8.3'!$B$40</definedName>
    <definedName name="Par2480" localSheetId="10">'форма 8.3'!$B$41</definedName>
    <definedName name="Par2481" localSheetId="10">'форма 8.3'!$B$42</definedName>
    <definedName name="Par2482" localSheetId="10">'форма 8.3'!$B$43</definedName>
    <definedName name="Par2483" localSheetId="10">'форма 8.3'!$B$44</definedName>
    <definedName name="_xlnm.Print_Area" localSheetId="3">'форма 6.1(2.1)'!$A$1:$N$45</definedName>
    <definedName name="_xlnm.Print_Area" localSheetId="4">'форма 6.2(2.2)'!$A$1:$J$42</definedName>
  </definedNames>
  <calcPr fullCalcOnLoad="1"/>
</workbook>
</file>

<file path=xl/comments4.xml><?xml version="1.0" encoding="utf-8"?>
<comments xmlns="http://schemas.openxmlformats.org/spreadsheetml/2006/main">
  <authors>
    <author>REZVYH</author>
  </authors>
  <commentList>
    <comment ref="I16" authorId="0">
      <text>
        <r>
          <rPr>
            <b/>
            <sz val="8"/>
            <rFont val="Tahoma"/>
            <family val="0"/>
          </rPr>
          <t>REZVYH:</t>
        </r>
        <r>
          <rPr>
            <sz val="8"/>
            <rFont val="Tahoma"/>
            <family val="0"/>
          </rPr>
          <t xml:space="preserve">
если к-во структурных подразделенний не растет, почему улучшаемое?
</t>
        </r>
      </text>
    </comment>
    <comment ref="D9" authorId="0">
      <text>
        <r>
          <rPr>
            <b/>
            <sz val="8"/>
            <rFont val="Tahoma"/>
            <family val="0"/>
          </rPr>
          <t>REZVYH: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все подразделения занимаются</t>
        </r>
      </text>
    </comment>
  </commentList>
</comments>
</file>

<file path=xl/comments7.xml><?xml version="1.0" encoding="utf-8"?>
<comments xmlns="http://schemas.openxmlformats.org/spreadsheetml/2006/main">
  <authors>
    <author>REZVYH</author>
  </authors>
  <commentList>
    <comment ref="G42" authorId="0">
      <text>
        <r>
          <rPr>
            <b/>
            <sz val="8"/>
            <rFont val="Tahoma"/>
            <family val="0"/>
          </rPr>
          <t>REZVYH:</t>
        </r>
        <r>
          <rPr>
            <sz val="8"/>
            <rFont val="Tahoma"/>
            <family val="0"/>
          </rPr>
          <t xml:space="preserve">
нет пояснений, д.б. улучшение</t>
        </r>
      </text>
    </comment>
    <comment ref="H42" authorId="0">
      <text>
        <r>
          <rPr>
            <b/>
            <sz val="8"/>
            <rFont val="Tahoma"/>
            <family val="0"/>
          </rPr>
          <t>REZVYH:</t>
        </r>
        <r>
          <rPr>
            <sz val="8"/>
            <rFont val="Tahoma"/>
            <family val="0"/>
          </rPr>
          <t xml:space="preserve">
нет пояснений, д.б. улучшение</t>
        </r>
      </text>
    </comment>
    <comment ref="I42" authorId="0">
      <text>
        <r>
          <rPr>
            <b/>
            <sz val="8"/>
            <rFont val="Tahoma"/>
            <family val="0"/>
          </rPr>
          <t>REZVYH:</t>
        </r>
        <r>
          <rPr>
            <sz val="8"/>
            <rFont val="Tahoma"/>
            <family val="0"/>
          </rPr>
          <t xml:space="preserve">
нет пояснений, д.б. улучшение</t>
        </r>
      </text>
    </comment>
    <comment ref="J42" authorId="0">
      <text>
        <r>
          <rPr>
            <b/>
            <sz val="8"/>
            <rFont val="Tahoma"/>
            <family val="0"/>
          </rPr>
          <t>REZVYH:</t>
        </r>
        <r>
          <rPr>
            <sz val="8"/>
            <rFont val="Tahoma"/>
            <family val="0"/>
          </rPr>
          <t xml:space="preserve">
нет пояснений, д.б. улучшение</t>
        </r>
      </text>
    </comment>
    <comment ref="G43" authorId="0">
      <text>
        <r>
          <rPr>
            <b/>
            <sz val="8"/>
            <rFont val="Tahoma"/>
            <family val="0"/>
          </rPr>
          <t>REZVYH:</t>
        </r>
        <r>
          <rPr>
            <sz val="8"/>
            <rFont val="Tahoma"/>
            <family val="0"/>
          </rPr>
          <t xml:space="preserve">
нет пояснений, д.б. улучшение</t>
        </r>
      </text>
    </comment>
    <comment ref="H43" authorId="0">
      <text>
        <r>
          <rPr>
            <b/>
            <sz val="8"/>
            <rFont val="Tahoma"/>
            <family val="0"/>
          </rPr>
          <t>REZVYH:</t>
        </r>
        <r>
          <rPr>
            <sz val="8"/>
            <rFont val="Tahoma"/>
            <family val="0"/>
          </rPr>
          <t xml:space="preserve">
нет пояснений, д.б. улучшение</t>
        </r>
      </text>
    </comment>
    <comment ref="I43" authorId="0">
      <text>
        <r>
          <rPr>
            <b/>
            <sz val="8"/>
            <rFont val="Tahoma"/>
            <family val="0"/>
          </rPr>
          <t>REZVYH:</t>
        </r>
        <r>
          <rPr>
            <sz val="8"/>
            <rFont val="Tahoma"/>
            <family val="0"/>
          </rPr>
          <t xml:space="preserve">
нет пояснений, д.б. улучшение</t>
        </r>
      </text>
    </comment>
    <comment ref="J43" authorId="0">
      <text>
        <r>
          <rPr>
            <b/>
            <sz val="8"/>
            <rFont val="Tahoma"/>
            <family val="0"/>
          </rPr>
          <t>REZVYH:</t>
        </r>
        <r>
          <rPr>
            <sz val="8"/>
            <rFont val="Tahoma"/>
            <family val="0"/>
          </rPr>
          <t xml:space="preserve">
нет пояснений, д.б. улучшение</t>
        </r>
      </text>
    </comment>
    <comment ref="F23" authorId="0">
      <text>
        <r>
          <rPr>
            <b/>
            <sz val="8"/>
            <rFont val="Tahoma"/>
            <family val="0"/>
          </rPr>
          <t>REZVYH:</t>
        </r>
        <r>
          <rPr>
            <sz val="8"/>
            <rFont val="Tahoma"/>
            <family val="0"/>
          </rPr>
          <t xml:space="preserve">
50 дней</t>
        </r>
      </text>
    </comment>
  </commentList>
</comments>
</file>

<file path=xl/sharedStrings.xml><?xml version="1.0" encoding="utf-8"?>
<sst xmlns="http://schemas.openxmlformats.org/spreadsheetml/2006/main" count="577" uniqueCount="277">
  <si>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</si>
  <si>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</si>
  <si>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</si>
  <si>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</si>
  <si>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</si>
  <si>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</si>
  <si>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</si>
  <si>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</si>
  <si>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</si>
  <si>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</si>
  <si>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</si>
  <si>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У МРСК все баллы по 2</t>
  </si>
  <si>
    <t>Наименование составляющей показателя</t>
  </si>
  <si>
    <t>Наименование электросетевой организации</t>
  </si>
  <si>
    <t>Наименивание электросетевой организации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</si>
  <si>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</si>
  <si>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</si>
  <si>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</si>
  <si>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r>
      <t>Средняя продолжительность нарушения электроснабжения потребителей (</t>
    </r>
    <r>
      <rPr>
        <sz val="12"/>
        <rFont val="Times New Roman"/>
        <family val="1"/>
      </rPr>
      <t>П</t>
    </r>
    <r>
      <rPr>
        <sz val="10"/>
        <rFont val="Times New Roman"/>
        <family val="1"/>
      </rPr>
      <t>saidi</t>
    </r>
    <r>
      <rPr>
        <sz val="12"/>
        <rFont val="Times New Roman"/>
        <family val="1"/>
      </rPr>
      <t>), час.</t>
    </r>
  </si>
  <si>
    <r>
      <t>Средняя частота прерывания электроснабжения потребителей (</t>
    </r>
    <r>
      <rPr>
        <sz val="12"/>
        <rFont val="Times New Roman"/>
        <family val="1"/>
      </rPr>
      <t>П</t>
    </r>
    <r>
      <rPr>
        <sz val="10"/>
        <rFont val="Times New Roman"/>
        <family val="1"/>
      </rPr>
      <t>saifi</t>
    </r>
    <r>
      <rPr>
        <sz val="12"/>
        <rFont val="Times New Roman"/>
        <family val="1"/>
      </rPr>
      <t>), шт.</t>
    </r>
  </si>
  <si>
    <t>Форма 8.3 -  Расчет  индикативного показателя уровня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</t>
  </si>
  <si>
    <t>Наименование показателя</t>
  </si>
  <si>
    <t>(год)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</si>
  <si>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</si>
  <si>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</si>
  <si>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</si>
  <si>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</si>
  <si>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</si>
  <si>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</si>
  <si>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</si>
  <si>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</si>
  <si>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</si>
  <si>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</si>
  <si>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</si>
  <si>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</si>
  <si>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</si>
  <si>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</si>
  <si>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</si>
  <si>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</si>
  <si>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</si>
  <si>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</si>
  <si>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</si>
  <si>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</si>
  <si>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</si>
  <si>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</si>
  <si>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</si>
  <si>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</si>
  <si>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</si>
  <si>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</si>
  <si>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</si>
  <si>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</si>
  <si>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</si>
  <si>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</si>
  <si>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</si>
  <si>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</si>
  <si>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</si>
  <si>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не улучшаемое</t>
  </si>
  <si>
    <t>улучшаемое</t>
  </si>
  <si>
    <t>значение 0 вляется минимальным, т.е. не улучшаемым, у ЭСО нет данных</t>
  </si>
  <si>
    <t>значение 0 вляется минимальным, т.е. для ЭСО не улучшаемым</t>
  </si>
  <si>
    <t>не улучшаемым</t>
  </si>
  <si>
    <t>показатель уровня надежности (п.2.2)</t>
  </si>
  <si>
    <t>Коэффициент качества и надежности обобщенный</t>
  </si>
  <si>
    <r>
      <t>Показатель качества предоставления возможности технологического присоединения</t>
    </r>
    <r>
      <rPr>
        <sz val="14"/>
        <rFont val="Times New Roman"/>
        <family val="1"/>
      </rPr>
      <t xml:space="preserve"> (П</t>
    </r>
    <r>
      <rPr>
        <vertAlign val="subscript"/>
        <sz val="14"/>
        <rFont val="Times New Roman"/>
        <family val="1"/>
      </rPr>
      <t>тпр</t>
    </r>
    <r>
      <rPr>
        <sz val="14"/>
        <rFont val="Times New Roman"/>
        <family val="1"/>
      </rPr>
      <t>)</t>
    </r>
  </si>
  <si>
    <r>
      <t xml:space="preserve">Показатель средней продолжительности прекращений передачи электрической энергии </t>
    </r>
    <r>
      <rPr>
        <sz val="14"/>
        <rFont val="Times New Roman"/>
        <family val="1"/>
      </rPr>
      <t>(П</t>
    </r>
    <r>
      <rPr>
        <vertAlign val="subscript"/>
        <sz val="14"/>
        <rFont val="Times New Roman"/>
        <family val="1"/>
      </rPr>
      <t>п</t>
    </r>
    <r>
      <rPr>
        <sz val="14"/>
        <rFont val="Times New Roman"/>
        <family val="1"/>
      </rPr>
      <t>)</t>
    </r>
    <r>
      <rPr>
        <sz val="11"/>
        <rFont val="Times New Roman"/>
        <family val="1"/>
      </rPr>
      <t>, час. (показатель уровня надежности)</t>
    </r>
  </si>
  <si>
    <t>Форма 7.1 - Показатели уровня надежности и уровня качества оказываемых услуг общества с ограниченной ответственностью «Искра - Энергосети» (г. Красноярск, ИНН 2463037964)  за 2014 год</t>
  </si>
  <si>
    <t>Значение 2014 план</t>
  </si>
  <si>
    <t>Значение 2014 факт</t>
  </si>
  <si>
    <t>ООО "Искра-Энергосети"</t>
  </si>
  <si>
    <t>№ п/п</t>
  </si>
  <si>
    <t>Наименование структурной единицы электросетевой организации</t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</si>
  <si>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</si>
  <si>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</si>
  <si>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</si>
  <si>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</si>
  <si>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</si>
  <si>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</si>
  <si>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полное</t>
  </si>
  <si>
    <t>частичное</t>
  </si>
  <si>
    <t>1 категории надежности</t>
  </si>
  <si>
    <t>2 категории надежности</t>
  </si>
  <si>
    <t>3 категории надежности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</si>
  <si>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</si>
  <si>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</si>
  <si>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</si>
  <si>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</si>
  <si>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Количество точек поставки, по которым произошло прекращение передачи электрической энергии, шт.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</si>
  <si>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</si>
  <si>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</si>
  <si>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</si>
  <si>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17-21)</t>
  </si>
  <si>
    <t>Всего (сумма граф 25-27)</t>
  </si>
  <si>
    <t>Количество потребителей услуг (производители 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</si>
  <si>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</si>
  <si>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</si>
  <si>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увслуг (часы, минуты,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</si>
  <si>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</si>
  <si>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</si>
  <si>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</si>
  <si>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</si>
  <si>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Форма 8.1 - Журнал учета данных первичной информации по всем прекращениям передачи электрической энергии произошедших на объектах электросетевых организаций за 2014 год</t>
  </si>
  <si>
    <r>
      <t>Показатель уровня качества оказываемых услуг территориальных сетевых организаций</t>
    </r>
    <r>
      <rPr>
        <sz val="14"/>
        <rFont val="Times New Roman"/>
        <family val="1"/>
      </rPr>
      <t xml:space="preserve"> (П</t>
    </r>
    <r>
      <rPr>
        <vertAlign val="subscript"/>
        <sz val="14"/>
        <rFont val="Times New Roman"/>
        <family val="1"/>
      </rPr>
      <t>тсо</t>
    </r>
    <r>
      <rPr>
        <sz val="14"/>
        <rFont val="Times New Roman"/>
        <family val="1"/>
      </rPr>
      <t>)</t>
    </r>
  </si>
  <si>
    <t>К-во регламентов, регламентов бизнес- прцессов, положений (за исключением положения о деятельности структурных подразделениц, инструкции (за исключением должностных) по взаимодействию с клиентами по тех.присоединению, услугам по передаче ээ, учету ээ, при обращении потребителей по всем направлениям деятельности ТСО и т.д.</t>
  </si>
  <si>
    <t>относятся структурные подразделения, в функции которых работа с клиентами входит как основная или вспомогательная</t>
  </si>
  <si>
    <t>2013 план</t>
  </si>
  <si>
    <t>2014 план</t>
  </si>
  <si>
    <t>2015 план</t>
  </si>
  <si>
    <t>2016 план</t>
  </si>
  <si>
    <t>ЭСО</t>
  </si>
  <si>
    <t>РЭК</t>
  </si>
  <si>
    <t>1</t>
  </si>
  <si>
    <t>необходимо пояснение, что достигнуто оптимальное значение</t>
  </si>
  <si>
    <t>значение 0 вляется минимальным, т.е. не улучшаемым, у ЭСО нет данных по регистрации</t>
  </si>
  <si>
    <t>д.быть корректировка</t>
  </si>
  <si>
    <t>MUPES.RU</t>
  </si>
  <si>
    <t>всего 17, в т.ч с потребителями-4: ОДС, контролеры, ПТО, зам.гл.инж.</t>
  </si>
  <si>
    <t>Инструкция по порядку подготовки и подписания договоров с потребителями ээ, Регламент оказания услуг и рассмотрения обращений заявителей</t>
  </si>
  <si>
    <t>Почему за факт взят 2011 год, когда по отключениям - 2010г?</t>
  </si>
  <si>
    <t>1. Положение о ПТО, 2.Положение о ОДС, 3.Положение о службе контроля и учета ээ</t>
  </si>
  <si>
    <t>1.Журнал регистрации выдачи ТУ и заключенных договоров на ТП (приказ №57 от 05.07.2010).                                2. Реестр платежей.</t>
  </si>
  <si>
    <t>тел. 8(391-4403-75-50 - ДИСПЕТЧЕРСКАЯ СЛУЖБА, 2. сайт,   3.Телефонный справочник г.Дивногорска</t>
  </si>
  <si>
    <t>не целесообразно в связи с малым кол-вом обращений</t>
  </si>
  <si>
    <r>
      <t xml:space="preserve">не целесообразно в связи с малым кол-вом обращений? </t>
    </r>
    <r>
      <rPr>
        <b/>
        <sz val="10"/>
        <rFont val="Times New Roman"/>
        <family val="1"/>
      </rPr>
      <t>При чем здесь это?</t>
    </r>
  </si>
  <si>
    <t>на сайте</t>
  </si>
  <si>
    <t>не было</t>
  </si>
  <si>
    <t>улучшаемым</t>
  </si>
  <si>
    <t xml:space="preserve"> </t>
  </si>
  <si>
    <t>диспетчер ОДС, инженер-контролер, инженер ПТО, зам.гл.инж., эл.монтер, контролер</t>
  </si>
  <si>
    <t>Общее кол-во обращений - 7242, в т.ч.: 1. Выдача ТУ - 182.    2.Консультации по замене счетчиков - 15*252=3780       3. Прием заявок от населения на обслуживание счетчиков - 3276. 4. Жалобы от населения п.Манский - 4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</si>
  <si>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</si>
  <si>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</si>
  <si>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</si>
  <si>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</si>
  <si>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</si>
  <si>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</si>
  <si>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</si>
  <si>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</si>
  <si>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</si>
  <si>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</si>
  <si>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</si>
  <si>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</si>
  <si>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</si>
  <si>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4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</si>
  <si>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</si>
  <si>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 xml:space="preserve">Предлагаемые плановые значения параметров (критериев), характеризующих индикаторы качества </t>
  </si>
  <si>
    <t>Прекращение подачи ээ в результате проведения ППР не считается</t>
  </si>
  <si>
    <t>не соответствует табл. 1.2.</t>
  </si>
  <si>
    <t>Оперативный журнал</t>
  </si>
  <si>
    <t>год</t>
  </si>
  <si>
    <t>Директор</t>
  </si>
  <si>
    <t>Кузнецов В.Б.</t>
  </si>
  <si>
    <t>должность</t>
  </si>
  <si>
    <t>Ф.И.О.</t>
  </si>
  <si>
    <t>подпись</t>
  </si>
  <si>
    <t>Директор                                                                                    Кузнецов В.Б.</t>
  </si>
  <si>
    <t>должность                                                   подпись                                                            Ф.И.О.</t>
  </si>
  <si>
    <t xml:space="preserve">Максимальное за расчетный период  число точек присоединения 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</si>
  <si>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</si>
  <si>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100%</t>
  </si>
  <si>
    <t>Форма 1.2 - Расчет показателя средней продолжительности прекращений передачи электрической энергии общества с ограниченной ответственностью «Искра-Энергосети» (г. Красноярск, ИНН 2463037964)</t>
  </si>
  <si>
    <t>№ формулы Методических указаний</t>
  </si>
  <si>
    <t>Форма 7.2 -  Расчет обобщенного показателя уровня надежности и качества оказываемых услуг общества с ограниченной ответственностью «Искра - Энергосети» (г. Красноярск, ИНН 2463037964)  за 2014 год</t>
  </si>
  <si>
    <t xml:space="preserve">Значение </t>
  </si>
  <si>
    <t>%</t>
  </si>
  <si>
    <t>(1)</t>
  </si>
  <si>
    <t>(4), (4.1)</t>
  </si>
  <si>
    <t>Оценка достижения показателя уровня надежности оказываемых услуг, Кнад</t>
  </si>
  <si>
    <t xml:space="preserve">пп. 5.1 Методических указаний </t>
  </si>
  <si>
    <t>балл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</si>
  <si>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</si>
  <si>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
сетевой организации)</t>
    </r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</si>
  <si>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</si>
  <si>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</si>
  <si>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 xml:space="preserve">всего-17, из них с потребетелями услуг-5 (вед. экономист, инженер по работе с потребителями,начал. ЭТЛ, деж. Эл/м, эл/м по ремонту и обслуживанию эл.оборудования) 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</si>
  <si>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</si>
  <si>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</si>
  <si>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</si>
  <si>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</si>
  <si>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</si>
  <si>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</si>
  <si>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</si>
  <si>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</si>
  <si>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</si>
  <si>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1. коэффициент значимости показателя уровня надежности оказываемых услуг, α</t>
  </si>
  <si>
    <t>Для организации
по управлению единой национальной (общероссийской) электрической сетью:
α = 0,75
Для территориальной сетевой организации:
α = 0,65</t>
  </si>
  <si>
    <t>2. коэффициент значимости показателя уровня качества оказываемых услуг, β</t>
  </si>
  <si>
    <t>Для организации
по управлению единой национальной (общероссийской) электрической сетью:
β = 0,25</t>
  </si>
  <si>
    <t>пп. 5.1</t>
  </si>
  <si>
    <t>Для организации
по управлению единой национальной (общероссийской) электрической сетью</t>
  </si>
  <si>
    <r>
      <t xml:space="preserve">Плановое значение показателя </t>
    </r>
    <r>
      <rPr>
        <sz val="14"/>
        <rFont val="Times New Roman"/>
        <family val="1"/>
      </rPr>
      <t>П</t>
    </r>
    <r>
      <rPr>
        <vertAlign val="subscript"/>
        <sz val="14"/>
        <rFont val="Times New Roman"/>
        <family val="1"/>
      </rPr>
      <t>п</t>
    </r>
    <r>
      <rPr>
        <sz val="14"/>
        <rFont val="Times New Roman"/>
        <family val="1"/>
      </rPr>
      <t>, П</t>
    </r>
    <r>
      <rPr>
        <vertAlign val="superscript"/>
        <sz val="14"/>
        <rFont val="Times New Roman"/>
        <family val="1"/>
      </rPr>
      <t>пл</t>
    </r>
    <r>
      <rPr>
        <vertAlign val="subscript"/>
        <sz val="14"/>
        <rFont val="Times New Roman"/>
        <family val="1"/>
      </rPr>
      <t>п</t>
    </r>
  </si>
  <si>
    <r>
      <t xml:space="preserve">Плановое значение показателя </t>
    </r>
    <r>
      <rPr>
        <sz val="14"/>
        <rFont val="Times New Roman"/>
        <family val="1"/>
      </rPr>
      <t>П</t>
    </r>
    <r>
      <rPr>
        <vertAlign val="subscript"/>
        <sz val="14"/>
        <rFont val="Times New Roman"/>
        <family val="1"/>
      </rPr>
      <t>тпр</t>
    </r>
    <r>
      <rPr>
        <sz val="14"/>
        <rFont val="Times New Roman"/>
        <family val="1"/>
      </rPr>
      <t>, П</t>
    </r>
    <r>
      <rPr>
        <vertAlign val="superscript"/>
        <sz val="14"/>
        <rFont val="Times New Roman"/>
        <family val="1"/>
      </rPr>
      <t>пл</t>
    </r>
    <r>
      <rPr>
        <vertAlign val="subscript"/>
        <sz val="14"/>
        <rFont val="Times New Roman"/>
        <family val="1"/>
      </rPr>
      <t>тпр</t>
    </r>
  </si>
  <si>
    <r>
      <t xml:space="preserve">Плановое значение показателя </t>
    </r>
    <r>
      <rPr>
        <sz val="14"/>
        <rFont val="Times New Roman"/>
        <family val="1"/>
      </rPr>
      <t>П</t>
    </r>
    <r>
      <rPr>
        <vertAlign val="subscript"/>
        <sz val="14"/>
        <rFont val="Times New Roman"/>
        <family val="1"/>
      </rPr>
      <t>тсо</t>
    </r>
    <r>
      <rPr>
        <sz val="14"/>
        <rFont val="Times New Roman"/>
        <family val="1"/>
      </rPr>
      <t>, П</t>
    </r>
    <r>
      <rPr>
        <vertAlign val="superscript"/>
        <sz val="14"/>
        <rFont val="Times New Roman"/>
        <family val="1"/>
      </rPr>
      <t>пл</t>
    </r>
    <r>
      <rPr>
        <vertAlign val="subscript"/>
        <sz val="14"/>
        <rFont val="Times New Roman"/>
        <family val="1"/>
      </rPr>
      <t>тсо</t>
    </r>
  </si>
  <si>
    <t>2014 факт</t>
  </si>
  <si>
    <t>Форма 6.1 - Расчет значения индикатора информативности для общества с ограниченной ответственностью «Искра-Энергосети» (г. Красноярск, ИНН 2463037964)</t>
  </si>
  <si>
    <t>(6.1)</t>
  </si>
  <si>
    <t>(6.2)</t>
  </si>
  <si>
    <t xml:space="preserve">пп. 7.1 Методических указаний </t>
  </si>
  <si>
    <r>
      <t>Показатель уровня качества оказываемых услуг организации по управлению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</si>
  <si>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Показатель уровня качества оказываемых услуг территориальной сетевой организации, П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</si>
  <si>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
сетевой организации)</t>
    </r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</si>
  <si>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</si>
  <si>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</si>
  <si>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</si>
  <si>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const</t>
  </si>
  <si>
    <t xml:space="preserve">Форма 6.4 - Предложения общества с ограниченной ответственностью «Искра-Энергосети» (г. Красноярск, ИНН 2463037964)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</t>
  </si>
  <si>
    <t>Форма 6.2 - Расчет значения индикатора исполнительности для общества с ограниченной ответственностью «Искра-Энергосети» (г. Красноярск, ИНН 2463037964)</t>
  </si>
  <si>
    <t>Форма 6.3 - Расчет значения индикатора результативности обратной связи для общества с ограниченной ответственностью «Искра-Энергосети» (г. Красноярск, ИНН 2463037964)</t>
  </si>
  <si>
    <t xml:space="preserve">Форма 1.4 - Предложения общества с ограниченной ответственностью «Искра-Энергосети» (г. Красноярск, ИНН 2463037964)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</si>
  <si>
    <t xml:space="preserve"> 4 подразделения: </t>
  </si>
  <si>
    <t>Управление, электролаборатория, электроцех, производственно-тех.отдел (см. структурная схема прилагается)</t>
  </si>
  <si>
    <t>Положение об организации работы с потребителями услуг (см. прилагается)</t>
  </si>
  <si>
    <t>Перечень форм отчетности (см. прилагаются)</t>
  </si>
  <si>
    <t>т. 256-88-15</t>
  </si>
  <si>
    <t>ieskrs.ru</t>
  </si>
  <si>
    <t>Процедура согласования с потребителями графиков вывода электросетевого оборудования в ремонт и (или) из эксплуатации (см. прилагается)</t>
  </si>
  <si>
    <t>Форма 1.1 - Журнал учета текущей информации о прекращении передачи электрической энергии для потребителей  услуг общества с ограниченной ответственностью «Искра-Энергосети» (г. Красноярск, ИНН 2463037964) за 2014 год</t>
  </si>
  <si>
    <t>ФОРМЫ,</t>
  </si>
  <si>
    <t>Наименование параметра (критерия), характеризующего индикатор</t>
  </si>
  <si>
    <t>Значение</t>
  </si>
  <si>
    <t>Ф / П * 100, %</t>
  </si>
  <si>
    <t>Оценочный балл</t>
  </si>
  <si>
    <t>Зависи-мость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</si>
  <si>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</si>
  <si>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</si>
  <si>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</si>
  <si>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</si>
  <si>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</si>
  <si>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</si>
  <si>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</si>
  <si>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</si>
  <si>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</si>
  <si>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</si>
  <si>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</si>
  <si>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</si>
  <si>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</si>
  <si>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</si>
  <si>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</si>
  <si>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</si>
  <si>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7. Итого по индикатору 
информативности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</si>
  <si>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</si>
  <si>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ИСПОЛЬЗУЕМЫЕ ДЛЯ РАСЧЕТА ЗНАЧЕНИЯ ПОКАЗАТЕЛЯ УРОВНЯ НАДЕЖНОСТИ ОКАЗЫВАЕМЫХ УСЛУГ</t>
  </si>
  <si>
    <t>№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</si>
  <si>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</si>
  <si>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</si>
  <si>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Обосновывающие данные для расчета (количество актов ТН) *</t>
  </si>
  <si>
    <t>Максимальное значение
по гр. 4 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</si>
  <si>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</si>
  <si>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Сумма по гр. 3 формы 1.1</t>
  </si>
  <si>
    <t>Наименование
показателя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</si>
  <si>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</si>
  <si>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Значение показателя на:</t>
  </si>
  <si>
    <t>модернизация оборудования ПС,РП, ТП, ВЛ</t>
  </si>
  <si>
    <t>не заполняется, для ФСК</t>
  </si>
  <si>
    <t>Пояснения</t>
  </si>
  <si>
    <t>Перечень услуг, оказываемых потребителям, паспорта услуг (см. прилагается)</t>
  </si>
  <si>
    <t>1 обращение; в процентах составляет 0,05 от общего количества обращений (2000 обращений)</t>
  </si>
  <si>
    <t>Общее  к-во =  а + б + в + г</t>
  </si>
  <si>
    <t xml:space="preserve">относятся отчетные формы, , содержащие количественную оценку работы структурного подразделения  или работника с потребителями </t>
  </si>
  <si>
    <t>Телефон должен быть единым на всей территории обслуживания ТСО, наличие номера д.б. освещено в СМИ и на корпоративной сайте ТСО.</t>
  </si>
  <si>
    <t>Наличие системы автоинформирования потребителей услуг по телефону - автоматизированной системы оповещения большого числа абонентов в целях доведения до них типовой информации. К типовой информации относится необходимая информация об услугах сетевой организации, котораяя является типичной для всех потребителей.</t>
  </si>
  <si>
    <t>На сайте д.б. предусмотрены инструменты каналов коммуникаций с потребителями (интернет-приемная, формы для направления обращений, либо возможность направлять запрос посредством электронной почты, который д.б. указан на сайте.</t>
  </si>
  <si>
    <t>к необходимой информации для потребителей относится: информация, раскрывамая ТСО согласно Стандарту раскрытия, утвержденному ППРФ от 21.01.04 №24; контактная информация для потребителей (единый телефонный номер ТСО для приема обращений, адреса центров, пунктов обслуживания потребителей); прочая информация, которая позволит сократить кол-во обращений в ТСО</t>
  </si>
  <si>
    <t xml:space="preserve">К обращениям относятся: жалобы (претензии), в т.ч. неправомерные жалобы; запросы справочной информации/консультации; заявки на оказание основных услуг; отзывы потребителей о деятельности ТСО; предложения от потребителей по улучшению качества обслуживания; прочие. 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</si>
  <si>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</si>
  <si>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</si>
  <si>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2. Соблюдение сроков по процедурам взаимодействия с потребителями услуг (заявителями) - всего,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</si>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</sst>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%"/>
    <numFmt numFmtId="170" formatCode="0.0"/>
    <numFmt numFmtId="171" formatCode="0.000%"/>
    <numFmt numFmtId="172" formatCode="0.00000000"/>
    <numFmt numFmtId="173" formatCode="0.0E+00"/>
    <numFmt numFmtId="174" formatCode="0E+00"/>
    <numFmt numFmtId="175" formatCode="0.0000%"/>
    <numFmt numFmtId="176" formatCode="0.000000000"/>
    <numFmt numFmtId="177" formatCode="0.0000000000"/>
    <numFmt numFmtId="178" formatCode="#,##0.0"/>
    <numFmt numFmtId="179" formatCode="#,##0.0000"/>
    <numFmt numFmtId="180" formatCode="#,##0.000"/>
    <numFmt numFmtId="181" formatCode="#,##0.00000"/>
    <numFmt numFmtId="182" formatCode="#,##0.000000"/>
  </numFmts>
  <fonts count="5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Arial Cyr"/>
      <family val="0"/>
    </font>
    <font>
      <sz val="11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vertAlign val="subscript"/>
      <sz val="10"/>
      <name val="Times New Roman"/>
      <family val="1"/>
    </font>
    <font>
      <sz val="9"/>
      <color indexed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bscript"/>
      <sz val="14"/>
      <name val="Times New Roman"/>
      <family val="1"/>
    </font>
    <font>
      <sz val="8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0"/>
      <name val="Tahoma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vertAlign val="superscript"/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6" applyBorder="0">
      <alignment horizontal="center" vertical="center" wrapText="1"/>
      <protection/>
    </xf>
    <xf numFmtId="0" fontId="45" fillId="0" borderId="7" applyNumberFormat="0" applyFill="0" applyAlignment="0" applyProtection="0"/>
    <xf numFmtId="0" fontId="46" fillId="21" borderId="8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3" fillId="4" borderId="0" applyBorder="0">
      <alignment horizontal="right"/>
      <protection/>
    </xf>
    <xf numFmtId="0" fontId="53" fillId="4" borderId="0" applyNumberFormat="0" applyBorder="0" applyAlignment="0" applyProtection="0"/>
  </cellStyleXfs>
  <cellXfs count="505"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9" fillId="0" borderId="0" xfId="0" applyFont="1" applyAlignment="1">
      <alignment horizontal="left" vertical="top" readingOrder="2"/>
    </xf>
    <xf numFmtId="2" fontId="1" fillId="0" borderId="11" xfId="0" applyNumberFormat="1" applyFont="1" applyBorder="1" applyAlignment="1">
      <alignment horizontal="left" wrapText="1"/>
    </xf>
    <xf numFmtId="1" fontId="1" fillId="24" borderId="11" xfId="0" applyNumberFormat="1" applyFont="1" applyFill="1" applyBorder="1" applyAlignment="1">
      <alignment horizontal="center" vertical="center" wrapText="1"/>
    </xf>
    <xf numFmtId="2" fontId="7" fillId="24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7" fillId="20" borderId="11" xfId="0" applyFont="1" applyFill="1" applyBorder="1" applyAlignment="1">
      <alignment horizontal="left" wrapText="1"/>
    </xf>
    <xf numFmtId="169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9" fontId="7" fillId="0" borderId="11" xfId="0" applyNumberFormat="1" applyFont="1" applyBorder="1" applyAlignment="1">
      <alignment horizontal="center" wrapText="1"/>
    </xf>
    <xf numFmtId="10" fontId="7" fillId="0" borderId="11" xfId="0" applyNumberFormat="1" applyFont="1" applyBorder="1" applyAlignment="1">
      <alignment horizontal="center" wrapText="1"/>
    </xf>
    <xf numFmtId="166" fontId="7" fillId="2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171" fontId="7" fillId="0" borderId="11" xfId="0" applyNumberFormat="1" applyFont="1" applyBorder="1" applyAlignment="1">
      <alignment horizontal="center" wrapText="1"/>
    </xf>
    <xf numFmtId="166" fontId="7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13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1" fontId="14" fillId="0" borderId="11" xfId="0" applyNumberFormat="1" applyFont="1" applyBorder="1" applyAlignment="1">
      <alignment horizontal="center" wrapText="1"/>
    </xf>
    <xf numFmtId="2" fontId="14" fillId="0" borderId="11" xfId="0" applyNumberFormat="1" applyFont="1" applyBorder="1" applyAlignment="1">
      <alignment horizontal="center" wrapText="1"/>
    </xf>
    <xf numFmtId="171" fontId="14" fillId="0" borderId="11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166" fontId="14" fillId="0" borderId="11" xfId="0" applyNumberFormat="1" applyFont="1" applyBorder="1" applyAlignment="1">
      <alignment horizontal="center" wrapText="1"/>
    </xf>
    <xf numFmtId="9" fontId="7" fillId="0" borderId="11" xfId="61" applyFont="1" applyBorder="1" applyAlignment="1">
      <alignment horizontal="center" wrapText="1"/>
    </xf>
    <xf numFmtId="165" fontId="7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vertical="center" wrapText="1"/>
    </xf>
    <xf numFmtId="0" fontId="7" fillId="0" borderId="12" xfId="0" applyNumberFormat="1" applyFont="1" applyBorder="1" applyAlignment="1">
      <alignment wrapText="1"/>
    </xf>
    <xf numFmtId="0" fontId="7" fillId="4" borderId="11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7" fillId="4" borderId="11" xfId="0" applyFont="1" applyFill="1" applyBorder="1" applyAlignment="1">
      <alignment vertical="center" wrapText="1"/>
    </xf>
    <xf numFmtId="0" fontId="7" fillId="4" borderId="11" xfId="0" applyNumberFormat="1" applyFont="1" applyFill="1" applyBorder="1" applyAlignment="1">
      <alignment vertical="center" wrapText="1"/>
    </xf>
    <xf numFmtId="2" fontId="27" fillId="0" borderId="11" xfId="0" applyNumberFormat="1" applyFont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69" fontId="14" fillId="0" borderId="11" xfId="0" applyNumberFormat="1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center" wrapText="1"/>
    </xf>
    <xf numFmtId="175" fontId="20" fillId="0" borderId="11" xfId="0" applyNumberFormat="1" applyFont="1" applyBorder="1" applyAlignment="1">
      <alignment horizontal="center" wrapText="1"/>
    </xf>
    <xf numFmtId="2" fontId="14" fillId="0" borderId="1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left" wrapText="1"/>
    </xf>
    <xf numFmtId="1" fontId="1" fillId="0" borderId="11" xfId="0" applyNumberFormat="1" applyFont="1" applyFill="1" applyBorder="1" applyAlignment="1">
      <alignment horizontal="left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wrapText="1"/>
    </xf>
    <xf numFmtId="170" fontId="1" fillId="0" borderId="11" xfId="0" applyNumberFormat="1" applyFont="1" applyFill="1" applyBorder="1" applyAlignment="1">
      <alignment horizontal="left" wrapText="1"/>
    </xf>
    <xf numFmtId="170" fontId="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6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29" fillId="0" borderId="14" xfId="0" applyFont="1" applyBorder="1" applyAlignment="1">
      <alignment/>
    </xf>
    <xf numFmtId="0" fontId="32" fillId="0" borderId="0" xfId="0" applyFont="1" applyAlignment="1">
      <alignment/>
    </xf>
    <xf numFmtId="0" fontId="32" fillId="0" borderId="13" xfId="0" applyFont="1" applyBorder="1" applyAlignment="1">
      <alignment/>
    </xf>
    <xf numFmtId="0" fontId="33" fillId="0" borderId="13" xfId="0" applyFont="1" applyBorder="1" applyAlignment="1">
      <alignment/>
    </xf>
    <xf numFmtId="0" fontId="29" fillId="0" borderId="14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13" xfId="0" applyFont="1" applyBorder="1" applyAlignment="1">
      <alignment horizontal="left"/>
    </xf>
    <xf numFmtId="2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2" fontId="14" fillId="0" borderId="18" xfId="0" applyNumberFormat="1" applyFont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/>
    </xf>
    <xf numFmtId="164" fontId="14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66" fontId="7" fillId="20" borderId="11" xfId="0" applyNumberFormat="1" applyFont="1" applyFill="1" applyBorder="1" applyAlignment="1">
      <alignment horizontal="left" wrapText="1"/>
    </xf>
    <xf numFmtId="169" fontId="7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 wrapText="1"/>
    </xf>
    <xf numFmtId="171" fontId="7" fillId="0" borderId="11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0" fontId="7" fillId="0" borderId="11" xfId="0" applyNumberFormat="1" applyFont="1" applyFill="1" applyBorder="1" applyAlignment="1">
      <alignment horizontal="center" wrapText="1"/>
    </xf>
    <xf numFmtId="9" fontId="7" fillId="0" borderId="11" xfId="0" applyNumberFormat="1" applyFont="1" applyFill="1" applyBorder="1" applyAlignment="1">
      <alignment horizontal="center" wrapText="1"/>
    </xf>
    <xf numFmtId="10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75" fontId="20" fillId="0" borderId="11" xfId="0" applyNumberFormat="1" applyFont="1" applyFill="1" applyBorder="1" applyAlignment="1">
      <alignment horizontal="center" wrapText="1"/>
    </xf>
    <xf numFmtId="166" fontId="7" fillId="0" borderId="11" xfId="0" applyNumberFormat="1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horizontal="center" wrapText="1"/>
    </xf>
    <xf numFmtId="165" fontId="7" fillId="20" borderId="11" xfId="0" applyNumberFormat="1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165" fontId="29" fillId="0" borderId="18" xfId="0" applyNumberFormat="1" applyFont="1" applyFill="1" applyBorder="1" applyAlignment="1">
      <alignment horizontal="center" vertical="center" wrapText="1"/>
    </xf>
    <xf numFmtId="0" fontId="1" fillId="0" borderId="0" xfId="56" applyNumberFormat="1" applyFont="1" applyBorder="1" applyAlignment="1">
      <alignment horizontal="center" wrapText="1"/>
      <protection/>
    </xf>
    <xf numFmtId="0" fontId="1" fillId="0" borderId="0" xfId="56" applyNumberFormat="1" applyFont="1" applyBorder="1" applyAlignment="1">
      <alignment horizontal="left"/>
      <protection/>
    </xf>
    <xf numFmtId="0" fontId="3" fillId="0" borderId="0" xfId="56" applyNumberFormat="1" applyFont="1" applyBorder="1" applyAlignment="1">
      <alignment horizontal="left"/>
      <protection/>
    </xf>
    <xf numFmtId="0" fontId="1" fillId="0" borderId="0" xfId="56" applyNumberFormat="1" applyFont="1" applyBorder="1" applyAlignment="1">
      <alignment horizontal="center"/>
      <protection/>
    </xf>
    <xf numFmtId="0" fontId="1" fillId="0" borderId="11" xfId="56" applyNumberFormat="1" applyFont="1" applyBorder="1" applyAlignment="1">
      <alignment horizontal="center" vertical="center" wrapText="1"/>
      <protection/>
    </xf>
    <xf numFmtId="0" fontId="1" fillId="0" borderId="0" xfId="56" applyNumberFormat="1" applyFont="1" applyBorder="1" applyAlignment="1">
      <alignment horizontal="center" vertical="center" wrapText="1"/>
      <protection/>
    </xf>
    <xf numFmtId="0" fontId="1" fillId="0" borderId="11" xfId="56" applyNumberFormat="1" applyFont="1" applyBorder="1" applyAlignment="1">
      <alignment horizontal="center" vertical="center"/>
      <protection/>
    </xf>
    <xf numFmtId="0" fontId="1" fillId="0" borderId="11" xfId="56" applyNumberFormat="1" applyFont="1" applyBorder="1" applyAlignment="1">
      <alignment horizontal="left" vertical="center" wrapText="1"/>
      <protection/>
    </xf>
    <xf numFmtId="49" fontId="1" fillId="0" borderId="11" xfId="56" applyNumberFormat="1" applyFont="1" applyBorder="1" applyAlignment="1">
      <alignment horizontal="center" vertical="center"/>
      <protection/>
    </xf>
    <xf numFmtId="165" fontId="1" fillId="0" borderId="11" xfId="56" applyNumberFormat="1" applyFont="1" applyBorder="1" applyAlignment="1">
      <alignment horizontal="center" vertical="center"/>
      <protection/>
    </xf>
    <xf numFmtId="165" fontId="1" fillId="0" borderId="11" xfId="56" applyNumberFormat="1" applyFont="1" applyFill="1" applyBorder="1" applyAlignment="1">
      <alignment horizontal="center" vertical="center"/>
      <protection/>
    </xf>
    <xf numFmtId="49" fontId="1" fillId="0" borderId="11" xfId="56" applyNumberFormat="1" applyFont="1" applyFill="1" applyBorder="1" applyAlignment="1">
      <alignment horizontal="center" vertical="center"/>
      <protection/>
    </xf>
    <xf numFmtId="165" fontId="10" fillId="0" borderId="11" xfId="56" applyNumberFormat="1" applyFont="1" applyBorder="1" applyAlignment="1">
      <alignment horizontal="center" vertical="center"/>
      <protection/>
    </xf>
    <xf numFmtId="165" fontId="10" fillId="0" borderId="11" xfId="56" applyNumberFormat="1" applyFont="1" applyFill="1" applyBorder="1" applyAlignment="1">
      <alignment horizontal="center" vertical="center"/>
      <protection/>
    </xf>
    <xf numFmtId="2" fontId="1" fillId="0" borderId="16" xfId="56" applyNumberFormat="1" applyFont="1" applyBorder="1" applyAlignment="1">
      <alignment horizontal="center" vertical="center" wrapText="1"/>
      <protection/>
    </xf>
    <xf numFmtId="1" fontId="1" fillId="19" borderId="15" xfId="56" applyNumberFormat="1" applyFont="1" applyFill="1" applyBorder="1" applyAlignment="1">
      <alignment horizontal="center" vertical="center" wrapText="1"/>
      <protection/>
    </xf>
    <xf numFmtId="49" fontId="1" fillId="0" borderId="11" xfId="56" applyNumberFormat="1" applyFont="1" applyBorder="1" applyAlignment="1">
      <alignment horizontal="center" vertical="center" wrapText="1"/>
      <protection/>
    </xf>
    <xf numFmtId="1" fontId="1" fillId="0" borderId="11" xfId="56" applyNumberFormat="1" applyFont="1" applyFill="1" applyBorder="1" applyAlignment="1">
      <alignment horizontal="center" vertical="center"/>
      <protection/>
    </xf>
    <xf numFmtId="1" fontId="1" fillId="0" borderId="16" xfId="56" applyNumberFormat="1" applyFont="1" applyBorder="1" applyAlignment="1">
      <alignment horizontal="center" vertical="center" wrapText="1"/>
      <protection/>
    </xf>
    <xf numFmtId="1" fontId="1" fillId="0" borderId="15" xfId="56" applyNumberFormat="1" applyFont="1" applyBorder="1" applyAlignment="1">
      <alignment horizontal="center" vertical="center" wrapText="1"/>
      <protection/>
    </xf>
    <xf numFmtId="0" fontId="1" fillId="0" borderId="0" xfId="56" applyFont="1" applyAlignment="1">
      <alignment horizontal="left"/>
      <protection/>
    </xf>
    <xf numFmtId="0" fontId="1" fillId="0" borderId="0" xfId="56" applyNumberFormat="1" applyFont="1" applyBorder="1" applyAlignment="1">
      <alignment horizontal="center" vertical="top"/>
      <protection/>
    </xf>
    <xf numFmtId="0" fontId="1" fillId="0" borderId="11" xfId="56" applyNumberFormat="1" applyFont="1" applyBorder="1" applyAlignment="1">
      <alignment horizontal="left" vertical="top" wrapText="1"/>
      <protection/>
    </xf>
    <xf numFmtId="0" fontId="1" fillId="0" borderId="11" xfId="56" applyNumberFormat="1" applyFont="1" applyBorder="1" applyAlignment="1">
      <alignment horizontal="center" vertical="top" wrapText="1"/>
      <protection/>
    </xf>
    <xf numFmtId="0" fontId="1" fillId="0" borderId="11" xfId="56" applyNumberFormat="1" applyFont="1" applyFill="1" applyBorder="1" applyAlignment="1">
      <alignment horizontal="center" vertical="top" wrapText="1"/>
      <protection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1" xfId="56" applyNumberFormat="1" applyFont="1" applyBorder="1" applyAlignment="1">
      <alignment horizontal="left" vertical="center"/>
      <protection/>
    </xf>
    <xf numFmtId="0" fontId="3" fillId="0" borderId="0" xfId="56" applyNumberFormat="1" applyFont="1" applyBorder="1" applyAlignment="1">
      <alignment wrapText="1"/>
      <protection/>
    </xf>
    <xf numFmtId="0" fontId="32" fillId="0" borderId="0" xfId="0" applyFont="1" applyBorder="1" applyAlignment="1">
      <alignment horizontal="center"/>
    </xf>
    <xf numFmtId="0" fontId="1" fillId="0" borderId="16" xfId="56" applyNumberFormat="1" applyFont="1" applyBorder="1" applyAlignment="1">
      <alignment horizontal="center" vertical="center"/>
      <protection/>
    </xf>
    <xf numFmtId="0" fontId="1" fillId="0" borderId="16" xfId="56" applyNumberFormat="1" applyFont="1" applyBorder="1" applyAlignment="1">
      <alignment horizontal="left" vertical="center" wrapText="1"/>
      <protection/>
    </xf>
    <xf numFmtId="49" fontId="1" fillId="0" borderId="16" xfId="56" applyNumberFormat="1" applyFont="1" applyBorder="1" applyAlignment="1">
      <alignment horizontal="center" vertical="center" wrapText="1"/>
      <protection/>
    </xf>
    <xf numFmtId="165" fontId="1" fillId="25" borderId="11" xfId="56" applyNumberFormat="1" applyFont="1" applyFill="1" applyBorder="1" applyAlignment="1">
      <alignment horizontal="center" vertical="center"/>
      <protection/>
    </xf>
    <xf numFmtId="0" fontId="1" fillId="0" borderId="11" xfId="56" applyNumberFormat="1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/>
    </xf>
    <xf numFmtId="0" fontId="29" fillId="0" borderId="0" xfId="0" applyFont="1" applyBorder="1" applyAlignment="1">
      <alignment/>
    </xf>
    <xf numFmtId="10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69" fontId="1" fillId="0" borderId="15" xfId="61" applyNumberFormat="1" applyFont="1" applyFill="1" applyBorder="1" applyAlignment="1">
      <alignment horizontal="center" vertical="center" wrapText="1"/>
    </xf>
    <xf numFmtId="169" fontId="1" fillId="0" borderId="11" xfId="61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1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 wrapText="1"/>
    </xf>
    <xf numFmtId="1" fontId="1" fillId="25" borderId="11" xfId="0" applyNumberFormat="1" applyFont="1" applyFill="1" applyBorder="1" applyAlignment="1">
      <alignment horizontal="center" vertical="center" wrapText="1"/>
    </xf>
    <xf numFmtId="49" fontId="1" fillId="25" borderId="11" xfId="0" applyNumberFormat="1" applyFont="1" applyFill="1" applyBorder="1" applyAlignment="1">
      <alignment horizontal="left" wrapText="1"/>
    </xf>
    <xf numFmtId="2" fontId="1" fillId="25" borderId="11" xfId="0" applyNumberFormat="1" applyFont="1" applyFill="1" applyBorder="1" applyAlignment="1">
      <alignment horizontal="left" wrapText="1"/>
    </xf>
    <xf numFmtId="1" fontId="1" fillId="25" borderId="11" xfId="0" applyNumberFormat="1" applyFont="1" applyFill="1" applyBorder="1" applyAlignment="1">
      <alignment horizontal="left" wrapText="1"/>
    </xf>
    <xf numFmtId="49" fontId="1" fillId="25" borderId="11" xfId="0" applyNumberFormat="1" applyFont="1" applyFill="1" applyBorder="1" applyAlignment="1">
      <alignment horizontal="left" vertical="center" wrapText="1"/>
    </xf>
    <xf numFmtId="169" fontId="1" fillId="25" borderId="11" xfId="61" applyNumberFormat="1" applyFont="1" applyFill="1" applyBorder="1" applyAlignment="1">
      <alignment horizontal="center" vertical="center" wrapText="1"/>
    </xf>
    <xf numFmtId="2" fontId="1" fillId="25" borderId="15" xfId="0" applyNumberFormat="1" applyFont="1" applyFill="1" applyBorder="1" applyAlignment="1">
      <alignment horizontal="left" wrapText="1"/>
    </xf>
    <xf numFmtId="170" fontId="1" fillId="25" borderId="11" xfId="0" applyNumberFormat="1" applyFont="1" applyFill="1" applyBorder="1" applyAlignment="1">
      <alignment horizontal="left" wrapText="1"/>
    </xf>
    <xf numFmtId="1" fontId="7" fillId="25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6" fillId="25" borderId="11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2" fontId="1" fillId="0" borderId="16" xfId="0" applyNumberFormat="1" applyFont="1" applyFill="1" applyBorder="1" applyAlignment="1">
      <alignment horizontal="left" wrapText="1"/>
    </xf>
    <xf numFmtId="1" fontId="1" fillId="0" borderId="16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wrapText="1"/>
    </xf>
    <xf numFmtId="2" fontId="1" fillId="0" borderId="18" xfId="0" applyNumberFormat="1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wrapText="1"/>
    </xf>
    <xf numFmtId="10" fontId="1" fillId="0" borderId="11" xfId="6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22" borderId="11" xfId="0" applyFont="1" applyFill="1" applyBorder="1" applyAlignment="1">
      <alignment horizontal="left" wrapText="1"/>
    </xf>
    <xf numFmtId="0" fontId="1" fillId="22" borderId="11" xfId="0" applyFont="1" applyFill="1" applyBorder="1" applyAlignment="1">
      <alignment horizontal="center" vertical="center" wrapText="1"/>
    </xf>
    <xf numFmtId="0" fontId="0" fillId="22" borderId="11" xfId="0" applyFill="1" applyBorder="1" applyAlignment="1">
      <alignment/>
    </xf>
    <xf numFmtId="0" fontId="7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left" wrapText="1" indent="2"/>
    </xf>
    <xf numFmtId="0" fontId="0" fillId="22" borderId="11" xfId="0" applyFill="1" applyBorder="1" applyAlignment="1">
      <alignment horizontal="center" vertical="center"/>
    </xf>
    <xf numFmtId="1" fontId="2" fillId="22" borderId="11" xfId="0" applyNumberFormat="1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left" vertical="top" wrapText="1"/>
    </xf>
    <xf numFmtId="0" fontId="13" fillId="22" borderId="11" xfId="0" applyFont="1" applyFill="1" applyBorder="1" applyAlignment="1">
      <alignment/>
    </xf>
    <xf numFmtId="1" fontId="16" fillId="22" borderId="11" xfId="0" applyNumberFormat="1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left" wrapText="1"/>
    </xf>
    <xf numFmtId="0" fontId="0" fillId="22" borderId="16" xfId="0" applyFill="1" applyBorder="1" applyAlignment="1">
      <alignment/>
    </xf>
    <xf numFmtId="0" fontId="0" fillId="22" borderId="16" xfId="0" applyFill="1" applyBorder="1" applyAlignment="1">
      <alignment vertical="center"/>
    </xf>
    <xf numFmtId="0" fontId="7" fillId="22" borderId="16" xfId="0" applyFont="1" applyFill="1" applyBorder="1" applyAlignment="1">
      <alignment horizontal="center" vertical="center"/>
    </xf>
    <xf numFmtId="0" fontId="7" fillId="22" borderId="18" xfId="0" applyFont="1" applyFill="1" applyBorder="1" applyAlignment="1">
      <alignment horizontal="center" vertical="center"/>
    </xf>
    <xf numFmtId="171" fontId="28" fillId="22" borderId="15" xfId="61" applyNumberFormat="1" applyFont="1" applyFill="1" applyBorder="1" applyAlignment="1">
      <alignment horizontal="center" vertical="center"/>
    </xf>
    <xf numFmtId="0" fontId="7" fillId="22" borderId="15" xfId="0" applyFont="1" applyFill="1" applyBorder="1" applyAlignment="1">
      <alignment horizontal="center" vertical="center"/>
    </xf>
    <xf numFmtId="166" fontId="7" fillId="22" borderId="11" xfId="0" applyNumberFormat="1" applyFont="1" applyFill="1" applyBorder="1" applyAlignment="1">
      <alignment horizontal="center" vertical="center"/>
    </xf>
    <xf numFmtId="169" fontId="1" fillId="0" borderId="16" xfId="61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wrapText="1"/>
    </xf>
    <xf numFmtId="9" fontId="0" fillId="0" borderId="11" xfId="6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9" fontId="0" fillId="0" borderId="11" xfId="6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169" fontId="0" fillId="0" borderId="11" xfId="61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9" fontId="28" fillId="0" borderId="15" xfId="61" applyNumberFormat="1" applyFont="1" applyFill="1" applyBorder="1" applyAlignment="1">
      <alignment horizontal="center" vertical="center"/>
    </xf>
    <xf numFmtId="10" fontId="28" fillId="0" borderId="15" xfId="61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9" fontId="0" fillId="0" borderId="11" xfId="61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9" fontId="28" fillId="0" borderId="11" xfId="61" applyNumberFormat="1" applyFont="1" applyFill="1" applyBorder="1" applyAlignment="1">
      <alignment horizontal="center" vertical="center"/>
    </xf>
    <xf numFmtId="1" fontId="1" fillId="22" borderId="11" xfId="0" applyNumberFormat="1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5" xfId="0" applyFont="1" applyFill="1" applyBorder="1" applyAlignment="1">
      <alignment horizontal="center" vertical="center" wrapText="1"/>
    </xf>
    <xf numFmtId="166" fontId="10" fillId="22" borderId="11" xfId="0" applyNumberFormat="1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wrapText="1"/>
    </xf>
    <xf numFmtId="2" fontId="1" fillId="22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9" fontId="1" fillId="0" borderId="11" xfId="61" applyFont="1" applyFill="1" applyBorder="1" applyAlignment="1">
      <alignment horizontal="center" vertical="center" wrapText="1"/>
    </xf>
    <xf numFmtId="9" fontId="1" fillId="0" borderId="11" xfId="61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1" fontId="1" fillId="0" borderId="11" xfId="61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0" fontId="3" fillId="0" borderId="0" xfId="56" applyNumberFormat="1" applyFont="1" applyBorder="1" applyAlignment="1">
      <alignment horizontal="center" wrapText="1"/>
      <protection/>
    </xf>
    <xf numFmtId="1" fontId="7" fillId="0" borderId="11" xfId="0" applyNumberFormat="1" applyFont="1" applyFill="1" applyBorder="1" applyAlignment="1">
      <alignment horizontal="center"/>
    </xf>
    <xf numFmtId="0" fontId="36" fillId="0" borderId="15" xfId="0" applyFont="1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10" fontId="7" fillId="0" borderId="11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10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1" fontId="1" fillId="22" borderId="11" xfId="56" applyNumberFormat="1" applyFont="1" applyFill="1" applyBorder="1" applyAlignment="1">
      <alignment horizontal="center" vertical="center"/>
      <protection/>
    </xf>
    <xf numFmtId="164" fontId="7" fillId="0" borderId="11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2" fontId="1" fillId="0" borderId="11" xfId="56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left" vertical="top" wrapText="1"/>
    </xf>
    <xf numFmtId="0" fontId="1" fillId="0" borderId="11" xfId="56" applyNumberFormat="1" applyFont="1" applyBorder="1" applyAlignment="1">
      <alignment horizontal="left"/>
      <protection/>
    </xf>
    <xf numFmtId="0" fontId="1" fillId="0" borderId="0" xfId="56" applyNumberFormat="1" applyFont="1" applyBorder="1" applyAlignment="1">
      <alignment/>
      <protection/>
    </xf>
    <xf numFmtId="0" fontId="2" fillId="0" borderId="0" xfId="56" applyNumberFormat="1" applyFont="1" applyBorder="1" applyAlignment="1">
      <alignment horizontal="center" vertical="top"/>
      <protection/>
    </xf>
    <xf numFmtId="49" fontId="1" fillId="0" borderId="11" xfId="56" applyNumberFormat="1" applyFont="1" applyFill="1" applyBorder="1" applyAlignment="1">
      <alignment horizontal="left" vertical="center"/>
      <protection/>
    </xf>
    <xf numFmtId="49" fontId="1" fillId="0" borderId="11" xfId="56" applyNumberFormat="1" applyFont="1" applyBorder="1" applyAlignment="1">
      <alignment horizontal="left" vertical="center" wrapText="1"/>
      <protection/>
    </xf>
    <xf numFmtId="0" fontId="1" fillId="0" borderId="11" xfId="56" applyNumberFormat="1" applyFont="1" applyFill="1" applyBorder="1" applyAlignment="1">
      <alignment horizontal="left" vertical="center" wrapText="1"/>
      <protection/>
    </xf>
    <xf numFmtId="2" fontId="1" fillId="0" borderId="11" xfId="56" applyNumberFormat="1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1" fontId="1" fillId="0" borderId="11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justify" vertical="top" wrapText="1"/>
    </xf>
    <xf numFmtId="1" fontId="20" fillId="0" borderId="11" xfId="0" applyNumberFormat="1" applyFont="1" applyFill="1" applyBorder="1" applyAlignment="1">
      <alignment horizontal="center" vertical="center" wrapText="1"/>
    </xf>
    <xf numFmtId="169" fontId="0" fillId="0" borderId="11" xfId="61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70" fontId="7" fillId="0" borderId="11" xfId="0" applyNumberFormat="1" applyFont="1" applyFill="1" applyBorder="1" applyAlignment="1">
      <alignment horizontal="center" vertical="center"/>
    </xf>
    <xf numFmtId="169" fontId="0" fillId="0" borderId="15" xfId="61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169" fontId="28" fillId="0" borderId="15" xfId="61" applyNumberFormat="1" applyFont="1" applyFill="1" applyBorder="1" applyAlignment="1">
      <alignment horizontal="center" vertical="center"/>
    </xf>
    <xf numFmtId="9" fontId="1" fillId="0" borderId="11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 wrapText="1"/>
    </xf>
    <xf numFmtId="171" fontId="7" fillId="0" borderId="11" xfId="0" applyNumberFormat="1" applyFont="1" applyFill="1" applyBorder="1" applyAlignment="1">
      <alignment horizontal="center"/>
    </xf>
    <xf numFmtId="2" fontId="7" fillId="20" borderId="11" xfId="0" applyNumberFormat="1" applyFont="1" applyFill="1" applyBorder="1" applyAlignment="1">
      <alignment horizontal="center" wrapText="1"/>
    </xf>
    <xf numFmtId="0" fontId="33" fillId="0" borderId="14" xfId="0" applyFont="1" applyBorder="1" applyAlignment="1">
      <alignment horizontal="right"/>
    </xf>
    <xf numFmtId="0" fontId="0" fillId="0" borderId="13" xfId="0" applyBorder="1" applyAlignment="1">
      <alignment/>
    </xf>
    <xf numFmtId="0" fontId="1" fillId="0" borderId="26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65" fontId="1" fillId="0" borderId="16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0" fontId="1" fillId="0" borderId="1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/>
    </xf>
    <xf numFmtId="0" fontId="56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4" xfId="0" applyFont="1" applyFill="1" applyBorder="1" applyAlignment="1">
      <alignment/>
    </xf>
    <xf numFmtId="0" fontId="56" fillId="0" borderId="14" xfId="0" applyFont="1" applyBorder="1" applyAlignment="1">
      <alignment/>
    </xf>
    <xf numFmtId="0" fontId="56" fillId="0" borderId="13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Alignment="1">
      <alignment/>
    </xf>
    <xf numFmtId="1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0" fontId="1" fillId="0" borderId="13" xfId="61" applyNumberFormat="1" applyFont="1" applyFill="1" applyBorder="1" applyAlignment="1">
      <alignment horizontal="center" vertical="center" wrapText="1"/>
    </xf>
    <xf numFmtId="10" fontId="1" fillId="0" borderId="14" xfId="61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wrapText="1"/>
    </xf>
    <xf numFmtId="49" fontId="7" fillId="4" borderId="15" xfId="0" applyNumberFormat="1" applyFont="1" applyFill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9" fontId="1" fillId="0" borderId="16" xfId="61" applyNumberFormat="1" applyFont="1" applyFill="1" applyBorder="1" applyAlignment="1">
      <alignment horizontal="center" vertical="center" wrapText="1"/>
    </xf>
    <xf numFmtId="169" fontId="1" fillId="0" borderId="15" xfId="61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32" fillId="0" borderId="13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29" fillId="0" borderId="14" xfId="0" applyFont="1" applyBorder="1" applyAlignment="1">
      <alignment horizontal="left"/>
    </xf>
    <xf numFmtId="0" fontId="29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/>
    </xf>
    <xf numFmtId="0" fontId="7" fillId="0" borderId="34" xfId="0" applyFont="1" applyBorder="1" applyAlignment="1">
      <alignment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30" xfId="0" applyNumberFormat="1" applyFont="1" applyBorder="1" applyAlignment="1">
      <alignment horizontal="left" vertical="top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1" fontId="1" fillId="25" borderId="16" xfId="0" applyNumberFormat="1" applyFont="1" applyFill="1" applyBorder="1" applyAlignment="1">
      <alignment horizontal="center" vertical="center" wrapText="1"/>
    </xf>
    <xf numFmtId="1" fontId="1" fillId="25" borderId="15" xfId="0" applyNumberFormat="1" applyFont="1" applyFill="1" applyBorder="1" applyAlignment="1">
      <alignment horizontal="center" vertical="center" wrapText="1"/>
    </xf>
    <xf numFmtId="49" fontId="1" fillId="0" borderId="16" xfId="61" applyNumberFormat="1" applyFont="1" applyFill="1" applyBorder="1" applyAlignment="1">
      <alignment horizontal="center" vertical="center" wrapText="1"/>
    </xf>
    <xf numFmtId="49" fontId="1" fillId="0" borderId="15" xfId="61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1" fontId="16" fillId="0" borderId="16" xfId="0" applyNumberFormat="1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 wrapText="1"/>
    </xf>
    <xf numFmtId="10" fontId="1" fillId="0" borderId="16" xfId="61" applyNumberFormat="1" applyFont="1" applyFill="1" applyBorder="1" applyAlignment="1">
      <alignment horizontal="center" vertical="center" wrapText="1"/>
    </xf>
    <xf numFmtId="10" fontId="1" fillId="0" borderId="15" xfId="61" applyNumberFormat="1" applyFont="1" applyFill="1" applyBorder="1" applyAlignment="1">
      <alignment horizontal="center" vertical="center" wrapText="1"/>
    </xf>
    <xf numFmtId="10" fontId="1" fillId="0" borderId="16" xfId="0" applyNumberFormat="1" applyFont="1" applyFill="1" applyBorder="1" applyAlignment="1">
      <alignment horizontal="center" vertical="center" wrapText="1"/>
    </xf>
    <xf numFmtId="10" fontId="1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6" fillId="0" borderId="16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wrapText="1"/>
    </xf>
    <xf numFmtId="49" fontId="7" fillId="0" borderId="28" xfId="0" applyNumberFormat="1" applyFont="1" applyBorder="1" applyAlignment="1">
      <alignment wrapText="1"/>
    </xf>
    <xf numFmtId="0" fontId="7" fillId="4" borderId="16" xfId="0" applyNumberFormat="1" applyFont="1" applyFill="1" applyBorder="1" applyAlignment="1">
      <alignment vertical="center" wrapText="1"/>
    </xf>
    <xf numFmtId="0" fontId="7" fillId="4" borderId="15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9" fontId="1" fillId="0" borderId="11" xfId="61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0" fontId="1" fillId="0" borderId="17" xfId="61" applyNumberFormat="1" applyFont="1" applyFill="1" applyBorder="1" applyAlignment="1">
      <alignment horizontal="center" vertical="center" wrapText="1"/>
    </xf>
    <xf numFmtId="169" fontId="29" fillId="0" borderId="11" xfId="0" applyNumberFormat="1" applyFont="1" applyFill="1" applyBorder="1" applyAlignment="1">
      <alignment horizontal="center" vertical="center" wrapText="1"/>
    </xf>
    <xf numFmtId="169" fontId="1" fillId="0" borderId="11" xfId="61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69" fontId="1" fillId="0" borderId="11" xfId="0" applyNumberFormat="1" applyFont="1" applyFill="1" applyBorder="1" applyAlignment="1">
      <alignment horizontal="center" vertical="center" wrapText="1"/>
    </xf>
    <xf numFmtId="9" fontId="1" fillId="0" borderId="11" xfId="61" applyFont="1" applyFill="1" applyBorder="1" applyAlignment="1">
      <alignment horizontal="center" vertical="center" wrapText="1"/>
    </xf>
    <xf numFmtId="169" fontId="1" fillId="0" borderId="17" xfId="61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 indent="2"/>
    </xf>
    <xf numFmtId="0" fontId="1" fillId="0" borderId="11" xfId="0" applyFont="1" applyFill="1" applyBorder="1" applyAlignment="1">
      <alignment horizontal="left" vertical="top" wrapText="1" indent="2"/>
    </xf>
    <xf numFmtId="171" fontId="29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3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justify" wrapText="1"/>
    </xf>
    <xf numFmtId="0" fontId="7" fillId="0" borderId="1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6" xfId="56" applyNumberFormat="1" applyFont="1" applyBorder="1" applyAlignment="1">
      <alignment horizontal="center" vertical="center"/>
      <protection/>
    </xf>
    <xf numFmtId="0" fontId="1" fillId="0" borderId="15" xfId="56" applyNumberFormat="1" applyFont="1" applyBorder="1" applyAlignment="1">
      <alignment horizontal="center" vertical="center"/>
      <protection/>
    </xf>
    <xf numFmtId="0" fontId="1" fillId="0" borderId="16" xfId="56" applyNumberFormat="1" applyFont="1" applyBorder="1" applyAlignment="1">
      <alignment horizontal="left" vertical="center" wrapText="1"/>
      <protection/>
    </xf>
    <xf numFmtId="0" fontId="1" fillId="0" borderId="15" xfId="56" applyNumberFormat="1" applyFont="1" applyBorder="1" applyAlignment="1">
      <alignment horizontal="left" vertical="center" wrapText="1"/>
      <protection/>
    </xf>
    <xf numFmtId="49" fontId="1" fillId="0" borderId="16" xfId="56" applyNumberFormat="1" applyFont="1" applyBorder="1" applyAlignment="1">
      <alignment horizontal="center" vertical="center" wrapText="1"/>
      <protection/>
    </xf>
    <xf numFmtId="49" fontId="1" fillId="0" borderId="15" xfId="56" applyNumberFormat="1" applyFont="1" applyBorder="1" applyAlignment="1">
      <alignment horizontal="center" vertical="center" wrapText="1"/>
      <protection/>
    </xf>
    <xf numFmtId="0" fontId="3" fillId="0" borderId="0" xfId="56" applyNumberFormat="1" applyFont="1" applyBorder="1" applyAlignment="1">
      <alignment horizontal="center" wrapText="1"/>
      <protection/>
    </xf>
    <xf numFmtId="1" fontId="1" fillId="0" borderId="16" xfId="56" applyNumberFormat="1" applyFont="1" applyFill="1" applyBorder="1" applyAlignment="1">
      <alignment horizontal="center" vertical="center"/>
      <protection/>
    </xf>
    <xf numFmtId="1" fontId="1" fillId="0" borderId="15" xfId="56" applyNumberFormat="1" applyFont="1" applyFill="1" applyBorder="1" applyAlignment="1">
      <alignment horizontal="center" vertical="center"/>
      <protection/>
    </xf>
    <xf numFmtId="0" fontId="3" fillId="0" borderId="0" xfId="56" applyNumberFormat="1" applyFont="1" applyBorder="1" applyAlignment="1">
      <alignment horizontal="justify" wrapText="1"/>
      <protection/>
    </xf>
    <xf numFmtId="0" fontId="4" fillId="0" borderId="0" xfId="0" applyFont="1" applyAlignment="1">
      <alignment horizontal="center"/>
    </xf>
    <xf numFmtId="0" fontId="17" fillId="0" borderId="0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2" fillId="0" borderId="13" xfId="56" applyNumberFormat="1" applyFont="1" applyBorder="1" applyAlignment="1">
      <alignment horizontal="center" vertical="top"/>
      <protection/>
    </xf>
    <xf numFmtId="0" fontId="1" fillId="0" borderId="14" xfId="56" applyNumberFormat="1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ЗАО Флагман-инвест факт коэффициенты НиК за 2012г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25</xdr:row>
      <xdr:rowOff>0</xdr:rowOff>
    </xdr:from>
    <xdr:to>
      <xdr:col>2</xdr:col>
      <xdr:colOff>0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8886825"/>
          <a:ext cx="2828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86825"/>
          <a:ext cx="39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314325</xdr:colOff>
      <xdr:row>25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886825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371475</xdr:colOff>
      <xdr:row>25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886825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47625</xdr:colOff>
      <xdr:row>25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8868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66675</xdr:colOff>
      <xdr:row>25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886825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47625</xdr:colOff>
      <xdr:row>25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8868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86825"/>
          <a:ext cx="39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86825"/>
          <a:ext cx="39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2505075</xdr:colOff>
      <xdr:row>25</xdr:row>
      <xdr:rowOff>0</xdr:rowOff>
    </xdr:from>
    <xdr:to>
      <xdr:col>1</xdr:col>
      <xdr:colOff>3086100</xdr:colOff>
      <xdr:row>25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76550" y="88868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25</xdr:row>
      <xdr:rowOff>0</xdr:rowOff>
    </xdr:from>
    <xdr:to>
      <xdr:col>6</xdr:col>
      <xdr:colOff>819150</xdr:colOff>
      <xdr:row>25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88868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295275</xdr:colOff>
      <xdr:row>25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8868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5</xdr:col>
      <xdr:colOff>19050</xdr:colOff>
      <xdr:row>25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" y="8886825"/>
          <a:ext cx="433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M26"/>
  <sheetViews>
    <sheetView zoomScalePageLayoutView="0" workbookViewId="0" topLeftCell="A1">
      <selection activeCell="H13" sqref="H13"/>
    </sheetView>
  </sheetViews>
  <sheetFormatPr defaultColWidth="9.125" defaultRowHeight="12.75" outlineLevelRow="1"/>
  <cols>
    <col min="1" max="1" width="9.125" style="20" customWidth="1"/>
    <col min="2" max="2" width="28.375" style="20" customWidth="1"/>
    <col min="3" max="3" width="20.625" style="20" customWidth="1"/>
    <col min="4" max="4" width="25.625" style="20" customWidth="1"/>
    <col min="5" max="16384" width="9.125" style="20" customWidth="1"/>
  </cols>
  <sheetData>
    <row r="2" spans="1:4" ht="15" hidden="1" outlineLevel="1">
      <c r="A2" s="391" t="s">
        <v>216</v>
      </c>
      <c r="B2" s="391"/>
      <c r="C2" s="391"/>
      <c r="D2" s="391"/>
    </row>
    <row r="3" spans="1:4" ht="30.75" customHeight="1" hidden="1" outlineLevel="1">
      <c r="A3" s="390" t="s">
        <v>240</v>
      </c>
      <c r="B3" s="390"/>
      <c r="C3" s="390"/>
      <c r="D3" s="390"/>
    </row>
    <row r="4" spans="1:4" ht="65.25" customHeight="1" collapsed="1">
      <c r="A4" s="392" t="s">
        <v>215</v>
      </c>
      <c r="B4" s="392"/>
      <c r="C4" s="392"/>
      <c r="D4" s="392"/>
    </row>
    <row r="5" spans="1:4" ht="15.75">
      <c r="A5" s="7"/>
      <c r="B5" s="7"/>
      <c r="C5" s="7"/>
      <c r="D5" s="7"/>
    </row>
    <row r="6" spans="1:4" ht="91.5" customHeight="1">
      <c r="A6" s="2" t="s">
        <v>241</v>
      </c>
      <c r="B6" s="5" t="s">
        <v>244</v>
      </c>
      <c r="C6" s="6" t="s">
        <v>242</v>
      </c>
      <c r="D6" s="6" t="s">
        <v>243</v>
      </c>
    </row>
    <row r="7" spans="1:4" ht="15">
      <c r="A7" s="3">
        <v>1</v>
      </c>
      <c r="B7" s="3">
        <v>2</v>
      </c>
      <c r="C7" s="3">
        <v>3</v>
      </c>
      <c r="D7" s="3">
        <v>4</v>
      </c>
    </row>
    <row r="8" spans="1:4" ht="15">
      <c r="A8" s="4">
        <v>1</v>
      </c>
      <c r="B8" s="356" t="s">
        <v>147</v>
      </c>
      <c r="C8" s="110">
        <v>0</v>
      </c>
      <c r="D8" s="199">
        <v>127</v>
      </c>
    </row>
    <row r="9" spans="1:4" ht="15">
      <c r="A9" s="4">
        <v>2</v>
      </c>
      <c r="B9" s="356" t="s">
        <v>147</v>
      </c>
      <c r="C9" s="110">
        <v>0</v>
      </c>
      <c r="D9" s="199">
        <v>129</v>
      </c>
    </row>
    <row r="10" spans="1:4" ht="15">
      <c r="A10" s="4">
        <v>3</v>
      </c>
      <c r="B10" s="356" t="s">
        <v>147</v>
      </c>
      <c r="C10" s="110">
        <v>0</v>
      </c>
      <c r="D10" s="199">
        <v>136</v>
      </c>
    </row>
    <row r="11" spans="1:4" ht="15">
      <c r="A11" s="4">
        <v>4</v>
      </c>
      <c r="B11" s="356" t="s">
        <v>147</v>
      </c>
      <c r="C11" s="110">
        <v>0</v>
      </c>
      <c r="D11" s="199">
        <v>137</v>
      </c>
    </row>
    <row r="12" spans="1:4" ht="15">
      <c r="A12" s="4">
        <v>5</v>
      </c>
      <c r="B12" s="356" t="s">
        <v>147</v>
      </c>
      <c r="C12" s="110">
        <v>0</v>
      </c>
      <c r="D12" s="199">
        <v>137</v>
      </c>
    </row>
    <row r="13" spans="1:4" ht="15">
      <c r="A13" s="4">
        <v>6</v>
      </c>
      <c r="B13" s="356" t="s">
        <v>147</v>
      </c>
      <c r="C13" s="110">
        <v>0</v>
      </c>
      <c r="D13" s="199">
        <v>139</v>
      </c>
    </row>
    <row r="14" spans="1:4" ht="15">
      <c r="A14" s="4">
        <v>7</v>
      </c>
      <c r="B14" s="356" t="s">
        <v>147</v>
      </c>
      <c r="C14" s="110">
        <v>0</v>
      </c>
      <c r="D14" s="199">
        <v>140</v>
      </c>
    </row>
    <row r="15" spans="1:4" ht="15">
      <c r="A15" s="4">
        <v>8</v>
      </c>
      <c r="B15" s="356" t="s">
        <v>147</v>
      </c>
      <c r="C15" s="110">
        <v>0</v>
      </c>
      <c r="D15" s="199">
        <v>140</v>
      </c>
    </row>
    <row r="16" spans="1:4" ht="15">
      <c r="A16" s="4">
        <v>9</v>
      </c>
      <c r="B16" s="356" t="s">
        <v>147</v>
      </c>
      <c r="C16" s="110">
        <v>0</v>
      </c>
      <c r="D16" s="199">
        <v>142</v>
      </c>
    </row>
    <row r="17" spans="1:4" ht="15">
      <c r="A17" s="4">
        <v>10</v>
      </c>
      <c r="B17" s="356" t="s">
        <v>147</v>
      </c>
      <c r="C17" s="110">
        <v>0</v>
      </c>
      <c r="D17" s="199">
        <v>142</v>
      </c>
    </row>
    <row r="18" spans="1:4" ht="15">
      <c r="A18" s="4">
        <v>11</v>
      </c>
      <c r="B18" s="356" t="s">
        <v>147</v>
      </c>
      <c r="C18" s="110">
        <v>0</v>
      </c>
      <c r="D18" s="199">
        <v>142</v>
      </c>
    </row>
    <row r="19" spans="1:4" ht="15">
      <c r="A19" s="4">
        <v>12</v>
      </c>
      <c r="B19" s="356" t="s">
        <v>147</v>
      </c>
      <c r="C19" s="110">
        <v>0</v>
      </c>
      <c r="D19" s="199">
        <v>144</v>
      </c>
    </row>
    <row r="20" spans="1:4" ht="12.75">
      <c r="A20" s="112" t="s">
        <v>148</v>
      </c>
      <c r="B20" s="60" t="s">
        <v>126</v>
      </c>
      <c r="C20" s="111">
        <f>SUM(C8:C19)</f>
        <v>0</v>
      </c>
      <c r="D20" s="200"/>
    </row>
    <row r="22" ht="12.75">
      <c r="B22" s="62"/>
    </row>
    <row r="25" spans="1:13" ht="15">
      <c r="A25" s="117"/>
      <c r="B25" s="393" t="s">
        <v>154</v>
      </c>
      <c r="C25" s="393"/>
      <c r="D25" s="393"/>
      <c r="E25" s="117"/>
      <c r="F25" s="117"/>
      <c r="G25" s="393"/>
      <c r="H25" s="393"/>
      <c r="I25" s="393"/>
      <c r="J25" s="117"/>
      <c r="K25" s="117"/>
      <c r="L25" s="117"/>
      <c r="M25" s="117"/>
    </row>
    <row r="26" spans="1:13" ht="15.75">
      <c r="A26" s="118"/>
      <c r="B26" s="389" t="s">
        <v>155</v>
      </c>
      <c r="C26" s="389"/>
      <c r="D26" s="389"/>
      <c r="E26" s="120"/>
      <c r="F26" s="120"/>
      <c r="G26" s="389"/>
      <c r="H26" s="389"/>
      <c r="I26" s="389"/>
      <c r="J26" s="120"/>
      <c r="K26" s="120"/>
      <c r="L26" s="119"/>
      <c r="M26" s="121"/>
    </row>
  </sheetData>
  <sheetProtection/>
  <mergeCells count="7">
    <mergeCell ref="B26:D26"/>
    <mergeCell ref="G26:I26"/>
    <mergeCell ref="A3:D3"/>
    <mergeCell ref="A2:D2"/>
    <mergeCell ref="A4:D4"/>
    <mergeCell ref="B25:D25"/>
    <mergeCell ref="G25:I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AI21"/>
  <sheetViews>
    <sheetView workbookViewId="0" topLeftCell="Q1">
      <selection activeCell="AH11" sqref="AH11"/>
    </sheetView>
  </sheetViews>
  <sheetFormatPr defaultColWidth="9.00390625" defaultRowHeight="12.75"/>
  <cols>
    <col min="33" max="33" width="10.00390625" style="0" customWidth="1"/>
  </cols>
  <sheetData>
    <row r="1" spans="1:35" ht="81" customHeight="1">
      <c r="A1" s="499" t="s">
        <v>100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</row>
    <row r="2" spans="1:35" ht="14.25">
      <c r="A2" s="500" t="s">
        <v>68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</row>
    <row r="3" spans="1:35" ht="12.75">
      <c r="A3" s="498" t="s">
        <v>14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</row>
    <row r="6" spans="1:35" ht="71.25" customHeight="1">
      <c r="A6" s="501" t="s">
        <v>69</v>
      </c>
      <c r="B6" s="501" t="s">
        <v>70</v>
      </c>
      <c r="C6" s="501" t="s">
        <v>71</v>
      </c>
      <c r="D6" s="501" t="s">
        <v>72</v>
      </c>
      <c r="E6" s="501" t="s">
        <v>73</v>
      </c>
      <c r="F6" s="501" t="s">
        <v>74</v>
      </c>
      <c r="G6" s="501" t="s">
        <v>75</v>
      </c>
      <c r="H6" s="501" t="s">
        <v>76</v>
      </c>
      <c r="I6" s="502" t="s">
        <v>86</v>
      </c>
      <c r="J6" s="502"/>
      <c r="K6" s="502"/>
      <c r="L6" s="502"/>
      <c r="M6" s="502"/>
      <c r="N6" s="502"/>
      <c r="O6" s="502"/>
      <c r="P6" s="502"/>
      <c r="Q6" s="502" t="s">
        <v>92</v>
      </c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1" t="s">
        <v>93</v>
      </c>
      <c r="AD6" s="501" t="s">
        <v>94</v>
      </c>
      <c r="AE6" s="501" t="s">
        <v>95</v>
      </c>
      <c r="AF6" s="501" t="s">
        <v>96</v>
      </c>
      <c r="AG6" s="501" t="s">
        <v>97</v>
      </c>
      <c r="AH6" s="501" t="s">
        <v>98</v>
      </c>
      <c r="AI6" s="501" t="s">
        <v>99</v>
      </c>
    </row>
    <row r="7" spans="1:35" ht="51" customHeight="1">
      <c r="A7" s="501"/>
      <c r="B7" s="501"/>
      <c r="C7" s="501"/>
      <c r="D7" s="501"/>
      <c r="E7" s="501"/>
      <c r="F7" s="501"/>
      <c r="G7" s="501"/>
      <c r="H7" s="501"/>
      <c r="I7" s="501" t="s">
        <v>82</v>
      </c>
      <c r="J7" s="501"/>
      <c r="K7" s="501"/>
      <c r="L7" s="501"/>
      <c r="M7" s="501"/>
      <c r="N7" s="501" t="s">
        <v>83</v>
      </c>
      <c r="O7" s="501" t="s">
        <v>84</v>
      </c>
      <c r="P7" s="501" t="s">
        <v>85</v>
      </c>
      <c r="Q7" s="501" t="s">
        <v>82</v>
      </c>
      <c r="R7" s="501"/>
      <c r="S7" s="501"/>
      <c r="T7" s="501"/>
      <c r="U7" s="501"/>
      <c r="V7" s="501"/>
      <c r="W7" s="501"/>
      <c r="X7" s="501"/>
      <c r="Y7" s="501"/>
      <c r="Z7" s="501" t="s">
        <v>83</v>
      </c>
      <c r="AA7" s="501" t="s">
        <v>84</v>
      </c>
      <c r="AB7" s="501" t="s">
        <v>91</v>
      </c>
      <c r="AC7" s="501"/>
      <c r="AD7" s="501"/>
      <c r="AE7" s="501"/>
      <c r="AF7" s="501"/>
      <c r="AG7" s="501"/>
      <c r="AH7" s="501"/>
      <c r="AI7" s="501"/>
    </row>
    <row r="8" spans="1:35" ht="63.75" customHeight="1">
      <c r="A8" s="501"/>
      <c r="B8" s="501"/>
      <c r="C8" s="501"/>
      <c r="D8" s="501"/>
      <c r="E8" s="501"/>
      <c r="F8" s="501"/>
      <c r="G8" s="501"/>
      <c r="H8" s="501"/>
      <c r="I8" s="501" t="s">
        <v>79</v>
      </c>
      <c r="J8" s="501"/>
      <c r="K8" s="501" t="s">
        <v>80</v>
      </c>
      <c r="L8" s="501"/>
      <c r="M8" s="501" t="s">
        <v>81</v>
      </c>
      <c r="N8" s="501"/>
      <c r="O8" s="501"/>
      <c r="P8" s="501"/>
      <c r="Q8" s="501" t="s">
        <v>79</v>
      </c>
      <c r="R8" s="501"/>
      <c r="S8" s="501" t="s">
        <v>80</v>
      </c>
      <c r="T8" s="501"/>
      <c r="U8" s="501" t="s">
        <v>81</v>
      </c>
      <c r="V8" s="501" t="s">
        <v>87</v>
      </c>
      <c r="W8" s="501" t="s">
        <v>88</v>
      </c>
      <c r="X8" s="501" t="s">
        <v>89</v>
      </c>
      <c r="Y8" s="501" t="s">
        <v>90</v>
      </c>
      <c r="Z8" s="501"/>
      <c r="AA8" s="501"/>
      <c r="AB8" s="501"/>
      <c r="AC8" s="501"/>
      <c r="AD8" s="501"/>
      <c r="AE8" s="501"/>
      <c r="AF8" s="501"/>
      <c r="AG8" s="501"/>
      <c r="AH8" s="501"/>
      <c r="AI8" s="501"/>
    </row>
    <row r="9" spans="1:35" ht="230.25" customHeight="1">
      <c r="A9" s="501"/>
      <c r="B9" s="501"/>
      <c r="C9" s="501"/>
      <c r="D9" s="501"/>
      <c r="E9" s="501"/>
      <c r="F9" s="501"/>
      <c r="G9" s="501"/>
      <c r="H9" s="501"/>
      <c r="I9" s="300" t="s">
        <v>77</v>
      </c>
      <c r="J9" s="300" t="s">
        <v>78</v>
      </c>
      <c r="K9" s="300" t="s">
        <v>77</v>
      </c>
      <c r="L9" s="300" t="s">
        <v>78</v>
      </c>
      <c r="M9" s="501"/>
      <c r="N9" s="501"/>
      <c r="O9" s="501"/>
      <c r="P9" s="501"/>
      <c r="Q9" s="300" t="s">
        <v>77</v>
      </c>
      <c r="R9" s="300" t="s">
        <v>78</v>
      </c>
      <c r="S9" s="300" t="s">
        <v>77</v>
      </c>
      <c r="T9" s="300" t="s">
        <v>78</v>
      </c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</row>
    <row r="10" spans="1:35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10">
        <v>34</v>
      </c>
      <c r="AI10" s="10">
        <v>35</v>
      </c>
    </row>
    <row r="11" spans="1:35" ht="38.25">
      <c r="A11" s="354">
        <v>1</v>
      </c>
      <c r="B11" s="354" t="s">
        <v>223</v>
      </c>
      <c r="C11" s="354" t="s">
        <v>223</v>
      </c>
      <c r="D11" s="354" t="s">
        <v>223</v>
      </c>
      <c r="E11" s="354" t="s">
        <v>223</v>
      </c>
      <c r="F11" s="354" t="s">
        <v>223</v>
      </c>
      <c r="G11" s="354" t="s">
        <v>223</v>
      </c>
      <c r="H11" s="354" t="s">
        <v>223</v>
      </c>
      <c r="I11" s="354">
        <v>0</v>
      </c>
      <c r="J11" s="354">
        <v>0</v>
      </c>
      <c r="K11" s="354">
        <v>0</v>
      </c>
      <c r="L11" s="354">
        <v>0</v>
      </c>
      <c r="M11" s="354">
        <v>0</v>
      </c>
      <c r="N11" s="354">
        <v>0</v>
      </c>
      <c r="O11" s="354">
        <v>0</v>
      </c>
      <c r="P11" s="354">
        <v>0</v>
      </c>
      <c r="Q11" s="354">
        <v>0</v>
      </c>
      <c r="R11" s="354">
        <v>0</v>
      </c>
      <c r="S11" s="354">
        <v>0</v>
      </c>
      <c r="T11" s="354">
        <v>0</v>
      </c>
      <c r="U11" s="354">
        <v>0</v>
      </c>
      <c r="V11" s="354">
        <v>0</v>
      </c>
      <c r="W11" s="354">
        <v>0</v>
      </c>
      <c r="X11" s="354">
        <v>0</v>
      </c>
      <c r="Y11" s="354">
        <v>0</v>
      </c>
      <c r="Z11" s="354">
        <v>0</v>
      </c>
      <c r="AA11" s="354">
        <v>0</v>
      </c>
      <c r="AB11" s="354">
        <v>0</v>
      </c>
      <c r="AC11" s="354" t="s">
        <v>223</v>
      </c>
      <c r="AD11" s="354" t="s">
        <v>223</v>
      </c>
      <c r="AE11" s="354" t="s">
        <v>223</v>
      </c>
      <c r="AF11" s="354" t="s">
        <v>223</v>
      </c>
      <c r="AG11" s="354">
        <v>0</v>
      </c>
      <c r="AH11" s="355" t="s">
        <v>147</v>
      </c>
      <c r="AI11" s="354" t="s">
        <v>223</v>
      </c>
    </row>
    <row r="12" spans="1:3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20" spans="1:11" ht="18.75">
      <c r="A20" s="341" t="s">
        <v>149</v>
      </c>
      <c r="B20" s="341"/>
      <c r="C20" s="341"/>
      <c r="D20" s="342"/>
      <c r="E20" s="342"/>
      <c r="F20" s="342"/>
      <c r="G20" s="342"/>
      <c r="H20" s="342"/>
      <c r="I20" s="343"/>
      <c r="J20" s="344" t="s">
        <v>150</v>
      </c>
      <c r="K20" s="344"/>
    </row>
    <row r="21" spans="1:11" ht="18.75">
      <c r="A21" s="345" t="s">
        <v>151</v>
      </c>
      <c r="B21" s="345"/>
      <c r="C21" s="345"/>
      <c r="D21" s="346"/>
      <c r="E21" s="346"/>
      <c r="F21" s="346"/>
      <c r="G21" s="346"/>
      <c r="H21" s="346"/>
      <c r="I21" s="347"/>
      <c r="J21" s="345" t="s">
        <v>153</v>
      </c>
      <c r="K21" s="348"/>
    </row>
  </sheetData>
  <mergeCells count="38">
    <mergeCell ref="AG6:AG9"/>
    <mergeCell ref="AH6:AH9"/>
    <mergeCell ref="AI6:AI9"/>
    <mergeCell ref="AC6:AC9"/>
    <mergeCell ref="AD6:AD9"/>
    <mergeCell ref="AE6:AE9"/>
    <mergeCell ref="AF6:AF9"/>
    <mergeCell ref="Z7:Z9"/>
    <mergeCell ref="AA7:AA9"/>
    <mergeCell ref="AB7:AB9"/>
    <mergeCell ref="Q6:AB6"/>
    <mergeCell ref="W8:W9"/>
    <mergeCell ref="X8:X9"/>
    <mergeCell ref="Y8:Y9"/>
    <mergeCell ref="Q7:Y7"/>
    <mergeCell ref="Q8:R8"/>
    <mergeCell ref="S8:T8"/>
    <mergeCell ref="U8:U9"/>
    <mergeCell ref="V8:V9"/>
    <mergeCell ref="N7:N9"/>
    <mergeCell ref="O7:O9"/>
    <mergeCell ref="P7:P9"/>
    <mergeCell ref="E6:E9"/>
    <mergeCell ref="I6:P6"/>
    <mergeCell ref="F6:F9"/>
    <mergeCell ref="G6:G9"/>
    <mergeCell ref="H6:H9"/>
    <mergeCell ref="M8:M9"/>
    <mergeCell ref="A3:AI3"/>
    <mergeCell ref="A1:AI1"/>
    <mergeCell ref="A2:AI2"/>
    <mergeCell ref="I8:J8"/>
    <mergeCell ref="K8:L8"/>
    <mergeCell ref="I7:M7"/>
    <mergeCell ref="A6:A9"/>
    <mergeCell ref="B6:B9"/>
    <mergeCell ref="C6:C9"/>
    <mergeCell ref="D6:D9"/>
  </mergeCells>
  <printOptions/>
  <pageMargins left="0.43" right="0.32" top="1" bottom="0.34" header="0.18" footer="0.5"/>
  <pageSetup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2:L20"/>
  <sheetViews>
    <sheetView tabSelected="1" workbookViewId="0" topLeftCell="A1">
      <selection activeCell="A2" sqref="A2:E2"/>
    </sheetView>
  </sheetViews>
  <sheetFormatPr defaultColWidth="9.125" defaultRowHeight="12.75" outlineLevelCol="1"/>
  <cols>
    <col min="1" max="1" width="6.25390625" style="175" customWidth="1"/>
    <col min="2" max="2" width="69.00390625" style="175" customWidth="1"/>
    <col min="3" max="3" width="19.625" style="175" hidden="1" customWidth="1" outlineLevel="1"/>
    <col min="4" max="4" width="21.375" style="175" hidden="1" customWidth="1" outlineLevel="1"/>
    <col min="5" max="5" width="34.875" style="175" customWidth="1" collapsed="1"/>
    <col min="6" max="16384" width="9.125" style="175" customWidth="1"/>
  </cols>
  <sheetData>
    <row r="1" s="157" customFormat="1" ht="15.75"/>
    <row r="2" spans="1:6" s="156" customFormat="1" ht="78.75" customHeight="1">
      <c r="A2" s="494" t="s">
        <v>20</v>
      </c>
      <c r="B2" s="494"/>
      <c r="C2" s="494"/>
      <c r="D2" s="494"/>
      <c r="E2" s="494"/>
      <c r="F2" s="184"/>
    </row>
    <row r="3" spans="1:6" s="156" customFormat="1" ht="15.75" customHeight="1">
      <c r="A3" s="287"/>
      <c r="B3" s="287"/>
      <c r="C3" s="287"/>
      <c r="D3" s="287"/>
      <c r="E3" s="287"/>
      <c r="F3" s="184"/>
    </row>
    <row r="4" spans="1:6" s="156" customFormat="1" ht="17.25" customHeight="1">
      <c r="A4" s="504" t="s">
        <v>68</v>
      </c>
      <c r="B4" s="504"/>
      <c r="C4" s="504"/>
      <c r="D4" s="504"/>
      <c r="E4" s="504"/>
      <c r="F4" s="302"/>
    </row>
    <row r="5" spans="1:5" s="156" customFormat="1" ht="14.25" customHeight="1">
      <c r="A5" s="503" t="s">
        <v>13</v>
      </c>
      <c r="B5" s="503"/>
      <c r="C5" s="503"/>
      <c r="D5" s="503"/>
      <c r="E5" s="503"/>
    </row>
    <row r="6" spans="1:5" s="156" customFormat="1" ht="14.25" customHeight="1">
      <c r="A6" s="303"/>
      <c r="B6" s="303"/>
      <c r="C6" s="303"/>
      <c r="D6" s="303"/>
      <c r="E6" s="303"/>
    </row>
    <row r="7" spans="1:5" s="156" customFormat="1" ht="14.25" customHeight="1">
      <c r="A7" s="303"/>
      <c r="B7" s="303"/>
      <c r="C7" s="303"/>
      <c r="D7" s="303"/>
      <c r="E7" s="303"/>
    </row>
    <row r="8" spans="1:5" s="156" customFormat="1" ht="45.75" customHeight="1">
      <c r="A8" s="301" t="s">
        <v>69</v>
      </c>
      <c r="B8" s="161" t="s">
        <v>12</v>
      </c>
      <c r="C8" s="159" t="s">
        <v>160</v>
      </c>
      <c r="D8" s="161" t="s">
        <v>218</v>
      </c>
      <c r="E8" s="161" t="s">
        <v>67</v>
      </c>
    </row>
    <row r="9" spans="1:5" s="156" customFormat="1" ht="110.25" customHeight="1">
      <c r="A9" s="161">
        <v>1</v>
      </c>
      <c r="B9" s="162" t="s">
        <v>15</v>
      </c>
      <c r="C9" s="304"/>
      <c r="D9" s="162"/>
      <c r="E9" s="307">
        <f>E10</f>
        <v>75</v>
      </c>
    </row>
    <row r="10" spans="1:5" s="156" customFormat="1" ht="96" customHeight="1">
      <c r="A10" s="161">
        <v>1.1</v>
      </c>
      <c r="B10" s="162" t="s">
        <v>16</v>
      </c>
      <c r="C10" s="304"/>
      <c r="D10" s="162"/>
      <c r="E10" s="307">
        <v>75</v>
      </c>
    </row>
    <row r="11" spans="1:5" s="156" customFormat="1" ht="52.5" customHeight="1">
      <c r="A11" s="161">
        <v>2</v>
      </c>
      <c r="B11" s="162" t="s">
        <v>17</v>
      </c>
      <c r="C11" s="305"/>
      <c r="D11" s="306"/>
      <c r="E11" s="307">
        <v>144</v>
      </c>
    </row>
    <row r="12" spans="1:5" s="156" customFormat="1" ht="37.5" customHeight="1">
      <c r="A12" s="161">
        <v>3</v>
      </c>
      <c r="B12" s="162" t="s">
        <v>18</v>
      </c>
      <c r="C12" s="305"/>
      <c r="D12" s="162"/>
      <c r="E12" s="299">
        <f>0*0/E9</f>
        <v>0</v>
      </c>
    </row>
    <row r="13" spans="1:6" s="156" customFormat="1" ht="37.5" customHeight="1">
      <c r="A13" s="161">
        <v>4</v>
      </c>
      <c r="B13" s="162" t="s">
        <v>19</v>
      </c>
      <c r="C13" s="305"/>
      <c r="D13" s="306"/>
      <c r="E13" s="299">
        <f>0/E9</f>
        <v>0</v>
      </c>
      <c r="F13" s="158"/>
    </row>
    <row r="14" spans="2:4" s="156" customFormat="1" ht="15" customHeight="1">
      <c r="B14" s="158"/>
      <c r="C14" s="176"/>
      <c r="D14" s="176"/>
    </row>
    <row r="15" ht="3" customHeight="1"/>
    <row r="16" ht="3" customHeight="1"/>
    <row r="17" ht="3" customHeight="1"/>
    <row r="19" spans="2:12" ht="15">
      <c r="B19" s="153" t="s">
        <v>149</v>
      </c>
      <c r="C19" s="153"/>
      <c r="D19" s="153"/>
      <c r="E19" s="113" t="s">
        <v>150</v>
      </c>
      <c r="F19" s="308"/>
      <c r="J19" s="54"/>
      <c r="K19" s="54"/>
      <c r="L19" s="26"/>
    </row>
    <row r="20" spans="2:12" ht="12.75">
      <c r="B20" s="115" t="s">
        <v>151</v>
      </c>
      <c r="C20" s="115"/>
      <c r="D20" s="115"/>
      <c r="E20" s="115" t="s">
        <v>153</v>
      </c>
      <c r="F20" s="114"/>
      <c r="J20" s="54"/>
      <c r="K20" s="54"/>
      <c r="L20" s="26"/>
    </row>
  </sheetData>
  <mergeCells count="3">
    <mergeCell ref="A5:E5"/>
    <mergeCell ref="A2:E2"/>
    <mergeCell ref="A4:E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T19"/>
  <sheetViews>
    <sheetView zoomScalePageLayoutView="0" workbookViewId="0" topLeftCell="A1">
      <selection activeCell="A40" sqref="A40"/>
    </sheetView>
  </sheetViews>
  <sheetFormatPr defaultColWidth="9.125" defaultRowHeight="12.75" outlineLevelRow="1" outlineLevelCol="1"/>
  <cols>
    <col min="1" max="1" width="47.125" style="20" customWidth="1"/>
    <col min="2" max="2" width="19.75390625" style="20" hidden="1" customWidth="1" outlineLevel="1"/>
    <col min="3" max="3" width="9.125" style="20" hidden="1" customWidth="1" collapsed="1"/>
    <col min="4" max="4" width="17.125" style="20" customWidth="1"/>
    <col min="5" max="5" width="18.25390625" style="20" customWidth="1"/>
    <col min="6" max="9" width="0" style="20" hidden="1" customWidth="1"/>
    <col min="10" max="15" width="9.125" style="20" customWidth="1"/>
    <col min="16" max="16" width="9.125" style="20" customWidth="1" collapsed="1"/>
    <col min="17" max="16384" width="9.125" style="20" customWidth="1"/>
  </cols>
  <sheetData>
    <row r="1" spans="1:98" ht="69.75" customHeight="1">
      <c r="A1" s="392" t="s">
        <v>159</v>
      </c>
      <c r="B1" s="392"/>
      <c r="C1" s="392"/>
      <c r="D1" s="392"/>
      <c r="E1" s="392"/>
      <c r="F1" s="392"/>
      <c r="G1" s="392"/>
      <c r="H1" s="392"/>
      <c r="I1" s="39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</row>
    <row r="2" spans="1:98" ht="15.75" customHeight="1">
      <c r="A2" s="8"/>
      <c r="B2" s="8"/>
      <c r="C2" s="8"/>
      <c r="D2" s="8"/>
      <c r="E2" s="8"/>
      <c r="F2" s="8"/>
      <c r="G2" s="8"/>
      <c r="H2" s="8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</row>
    <row r="3" ht="13.5" thickBot="1"/>
    <row r="4" spans="1:9" ht="38.25" customHeight="1">
      <c r="A4" s="400" t="s">
        <v>156</v>
      </c>
      <c r="B4" s="402" t="s">
        <v>245</v>
      </c>
      <c r="C4" s="127"/>
      <c r="D4" s="128" t="s">
        <v>105</v>
      </c>
      <c r="E4" s="129" t="s">
        <v>192</v>
      </c>
      <c r="F4" s="109" t="s">
        <v>104</v>
      </c>
      <c r="G4" s="1" t="s">
        <v>105</v>
      </c>
      <c r="H4" s="1" t="s">
        <v>106</v>
      </c>
      <c r="I4" s="1" t="s">
        <v>107</v>
      </c>
    </row>
    <row r="5" spans="1:9" ht="18" customHeight="1" outlineLevel="1">
      <c r="A5" s="401"/>
      <c r="B5" s="403"/>
      <c r="C5" s="24" t="s">
        <v>108</v>
      </c>
      <c r="D5" s="49">
        <v>89</v>
      </c>
      <c r="E5" s="130">
        <f>'форма 1.1'!D19</f>
        <v>144</v>
      </c>
      <c r="F5" s="122">
        <f>E5*(1+0.015)</f>
        <v>146.16</v>
      </c>
      <c r="G5" s="64">
        <f>F5*(1+0.015)</f>
        <v>148.3524</v>
      </c>
      <c r="H5" s="64">
        <f>G5*(1+0.015)</f>
        <v>150.57768599999997</v>
      </c>
      <c r="I5" s="64">
        <f>H5*(1+0.015)</f>
        <v>152.83635128999995</v>
      </c>
    </row>
    <row r="6" spans="1:9" ht="21.75" customHeight="1" hidden="1">
      <c r="A6" s="401"/>
      <c r="B6" s="403"/>
      <c r="C6" s="24" t="s">
        <v>109</v>
      </c>
      <c r="D6" s="1">
        <f>'форма 1.1'!D19</f>
        <v>144</v>
      </c>
      <c r="E6" s="130">
        <f>D6</f>
        <v>144</v>
      </c>
      <c r="F6" s="109">
        <f>E6</f>
        <v>144</v>
      </c>
      <c r="G6" s="1">
        <f>F6</f>
        <v>144</v>
      </c>
      <c r="H6" s="1">
        <f>G6</f>
        <v>144</v>
      </c>
      <c r="I6" s="1">
        <f>H6</f>
        <v>144</v>
      </c>
    </row>
    <row r="7" spans="1:9" ht="12.75" customHeight="1" hidden="1">
      <c r="A7" s="131"/>
      <c r="B7" s="9"/>
      <c r="C7" s="59"/>
      <c r="D7" s="60"/>
      <c r="E7" s="132"/>
      <c r="F7" s="123"/>
      <c r="G7" s="21"/>
      <c r="H7" s="21"/>
      <c r="I7" s="21"/>
    </row>
    <row r="8" spans="1:9" ht="36" customHeight="1" outlineLevel="1">
      <c r="A8" s="401" t="s">
        <v>246</v>
      </c>
      <c r="B8" s="403" t="s">
        <v>247</v>
      </c>
      <c r="C8" s="24" t="s">
        <v>108</v>
      </c>
      <c r="D8" s="64">
        <f>'форма 1.1'!C20</f>
        <v>0</v>
      </c>
      <c r="E8" s="133">
        <f>D8</f>
        <v>0</v>
      </c>
      <c r="F8" s="124">
        <f>E8*(1-0.015)</f>
        <v>0</v>
      </c>
      <c r="G8" s="94">
        <f>F8*(1-0.015)</f>
        <v>0</v>
      </c>
      <c r="H8" s="94">
        <f>G8*(1-0.015)</f>
        <v>0</v>
      </c>
      <c r="I8" s="94">
        <f>H8*(1-0.015)</f>
        <v>0</v>
      </c>
    </row>
    <row r="9" spans="1:9" ht="33" customHeight="1" hidden="1">
      <c r="A9" s="401"/>
      <c r="B9" s="403"/>
      <c r="C9" s="24" t="s">
        <v>109</v>
      </c>
      <c r="D9" s="64">
        <v>0</v>
      </c>
      <c r="E9" s="133">
        <f>D9</f>
        <v>0</v>
      </c>
      <c r="F9" s="122">
        <f>E9</f>
        <v>0</v>
      </c>
      <c r="G9" s="64">
        <f>F9</f>
        <v>0</v>
      </c>
      <c r="H9" s="64">
        <f>G9</f>
        <v>0</v>
      </c>
      <c r="I9" s="64">
        <f>H9</f>
        <v>0</v>
      </c>
    </row>
    <row r="10" spans="1:9" ht="12.75" hidden="1">
      <c r="A10" s="131"/>
      <c r="B10" s="21"/>
      <c r="C10" s="60"/>
      <c r="D10" s="60"/>
      <c r="E10" s="134"/>
      <c r="F10" s="123"/>
      <c r="G10" s="21"/>
      <c r="H10" s="21"/>
      <c r="I10" s="21"/>
    </row>
    <row r="11" spans="1:9" ht="56.25" customHeight="1" outlineLevel="1" thickBot="1">
      <c r="A11" s="396" t="s">
        <v>157</v>
      </c>
      <c r="B11" s="398"/>
      <c r="C11" s="24" t="s">
        <v>108</v>
      </c>
      <c r="D11" s="296">
        <f>D8/D5</f>
        <v>0</v>
      </c>
      <c r="E11" s="297">
        <f>E8/E5</f>
        <v>0</v>
      </c>
      <c r="F11" s="125">
        <v>0.03369</v>
      </c>
      <c r="G11" s="86">
        <v>0.03269</v>
      </c>
      <c r="H11" s="86">
        <v>0.03173</v>
      </c>
      <c r="I11" s="86">
        <v>0.03079</v>
      </c>
    </row>
    <row r="12" spans="1:10" ht="48.75" customHeight="1" hidden="1" thickBot="1">
      <c r="A12" s="397"/>
      <c r="B12" s="399"/>
      <c r="C12" s="135" t="s">
        <v>109</v>
      </c>
      <c r="D12" s="136">
        <f>D9/D6</f>
        <v>0</v>
      </c>
      <c r="E12" s="137">
        <f>E9/E6</f>
        <v>0</v>
      </c>
      <c r="F12" s="126">
        <f>F9/F5*(1-0.015)</f>
        <v>0</v>
      </c>
      <c r="G12" s="88">
        <f>G9/G5*(1-0.015)</f>
        <v>0</v>
      </c>
      <c r="H12" s="88">
        <f>H9/H5*(1-0.015)</f>
        <v>0</v>
      </c>
      <c r="I12" s="88">
        <f>I9/I5*(1-0.015)</f>
        <v>0</v>
      </c>
      <c r="J12" s="72" t="s">
        <v>145</v>
      </c>
    </row>
    <row r="13" spans="1:5" ht="12.75">
      <c r="A13" s="340"/>
      <c r="D13" s="340"/>
      <c r="E13" s="340"/>
    </row>
    <row r="18" spans="1:12" ht="15">
      <c r="A18" s="393" t="s">
        <v>149</v>
      </c>
      <c r="B18" s="393"/>
      <c r="C18" s="393"/>
      <c r="D18" s="113"/>
      <c r="E18" s="113" t="s">
        <v>150</v>
      </c>
      <c r="F18" s="394" t="s">
        <v>150</v>
      </c>
      <c r="G18" s="394"/>
      <c r="H18" s="394"/>
      <c r="I18" s="113"/>
      <c r="J18" s="113"/>
      <c r="K18" s="113"/>
      <c r="L18" s="113"/>
    </row>
    <row r="19" spans="1:12" ht="12.75">
      <c r="A19" s="389" t="s">
        <v>151</v>
      </c>
      <c r="B19" s="389"/>
      <c r="C19" s="389"/>
      <c r="D19" s="115" t="s">
        <v>153</v>
      </c>
      <c r="E19" s="114"/>
      <c r="F19" s="395" t="s">
        <v>152</v>
      </c>
      <c r="G19" s="395"/>
      <c r="H19" s="395"/>
      <c r="I19" s="114"/>
      <c r="J19" s="114"/>
      <c r="K19" s="115"/>
      <c r="L19" s="116"/>
    </row>
  </sheetData>
  <sheetProtection/>
  <mergeCells count="11">
    <mergeCell ref="A11:A12"/>
    <mergeCell ref="B11:B12"/>
    <mergeCell ref="A1:I1"/>
    <mergeCell ref="A4:A6"/>
    <mergeCell ref="B4:B6"/>
    <mergeCell ref="A8:A9"/>
    <mergeCell ref="B8:B9"/>
    <mergeCell ref="A18:C18"/>
    <mergeCell ref="F18:H18"/>
    <mergeCell ref="A19:C19"/>
    <mergeCell ref="F19:H19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G18"/>
  <sheetViews>
    <sheetView zoomScalePageLayoutView="0" workbookViewId="0" topLeftCell="A1">
      <selection activeCell="G25" sqref="G25"/>
    </sheetView>
  </sheetViews>
  <sheetFormatPr defaultColWidth="9.00390625" defaultRowHeight="12.75" outlineLevelRow="1" outlineLevelCol="1"/>
  <cols>
    <col min="1" max="1" width="45.375" style="0" customWidth="1"/>
    <col min="2" max="2" width="17.00390625" style="0" hidden="1" customWidth="1" outlineLevel="1"/>
    <col min="3" max="3" width="9.00390625" style="0" hidden="1" customWidth="1"/>
    <col min="4" max="4" width="24.125" style="0" customWidth="1"/>
    <col min="5" max="5" width="20.25390625" style="0" customWidth="1"/>
    <col min="6" max="6" width="9.125" style="0" hidden="1" customWidth="1"/>
    <col min="7" max="7" width="10.875" style="0" hidden="1" customWidth="1" outlineLevel="1"/>
    <col min="8" max="8" width="2.75390625" style="0" hidden="1" customWidth="1" outlineLevel="1"/>
    <col min="9" max="9" width="4.875" style="0" hidden="1" customWidth="1" collapsed="1"/>
  </cols>
  <sheetData>
    <row r="1" spans="1:85" ht="91.5" customHeight="1">
      <c r="A1" s="392" t="s">
        <v>207</v>
      </c>
      <c r="B1" s="392"/>
      <c r="C1" s="392"/>
      <c r="D1" s="392"/>
      <c r="E1" s="392"/>
      <c r="F1" s="39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</row>
    <row r="2" ht="22.5" customHeight="1"/>
    <row r="3" spans="1:10" ht="69" customHeight="1">
      <c r="A3" s="6" t="s">
        <v>248</v>
      </c>
      <c r="B3" s="5" t="s">
        <v>249</v>
      </c>
      <c r="C3" s="5"/>
      <c r="D3" s="383" t="s">
        <v>250</v>
      </c>
      <c r="E3" s="383"/>
      <c r="F3" s="383"/>
      <c r="G3" s="383"/>
      <c r="H3" s="332"/>
      <c r="I3" s="334"/>
      <c r="J3" s="16"/>
    </row>
    <row r="4" spans="1:9" ht="20.25" customHeight="1">
      <c r="A4" s="412" t="s">
        <v>64</v>
      </c>
      <c r="B4" s="382" t="s">
        <v>251</v>
      </c>
      <c r="C4" s="309"/>
      <c r="D4" s="6" t="s">
        <v>105</v>
      </c>
      <c r="E4" s="339" t="s">
        <v>192</v>
      </c>
      <c r="F4" s="6">
        <v>2016</v>
      </c>
      <c r="G4" s="6">
        <v>2017</v>
      </c>
      <c r="H4" s="11"/>
      <c r="I4" s="335"/>
    </row>
    <row r="5" spans="1:9" ht="64.5" customHeight="1" outlineLevel="1">
      <c r="A5" s="413"/>
      <c r="B5" s="408"/>
      <c r="C5" s="310" t="s">
        <v>108</v>
      </c>
      <c r="D5" s="87">
        <f>'форма 1.2'!D11</f>
        <v>0</v>
      </c>
      <c r="E5" s="87">
        <f>'форма 1.2'!D11</f>
        <v>0</v>
      </c>
      <c r="F5" s="66" t="e">
        <f>(#REF!*(1-0.015)+#REF!*(1-0.015)^1+#REF!*(1-0.015)^2)/3</f>
        <v>#REF!</v>
      </c>
      <c r="G5" s="66" t="e">
        <f>(#REF!*(1-0.015)+#REF!*(1-0.015)^1+#REF!*(1-0.015)^2+F5*(1-0.015)^3)/4</f>
        <v>#REF!</v>
      </c>
      <c r="H5" s="55" t="s">
        <v>61</v>
      </c>
      <c r="I5" s="335"/>
    </row>
    <row r="6" spans="1:9" ht="49.5" customHeight="1" hidden="1">
      <c r="A6" s="381"/>
      <c r="B6" s="381"/>
      <c r="C6" s="333" t="s">
        <v>109</v>
      </c>
      <c r="D6" s="65"/>
      <c r="E6" s="61">
        <f>'форма 1.2'!D12</f>
        <v>0</v>
      </c>
      <c r="F6" s="66" t="e">
        <f>(#REF!*(1-0.015)+#REF!*(1-0.015)^1+#REF!*(1-0.015)^2)/3</f>
        <v>#REF!</v>
      </c>
      <c r="G6" s="66" t="e">
        <f>(#REF!*(1-0.015)+#REF!*(1-0.015)^1+#REF!*(1-0.015)^2+F6*(1-0.015)^3)/4</f>
        <v>#REF!</v>
      </c>
      <c r="H6" s="55"/>
      <c r="I6" s="335"/>
    </row>
    <row r="7" spans="1:9" ht="12.75" customHeight="1" hidden="1" outlineLevel="1">
      <c r="A7" s="412" t="s">
        <v>63</v>
      </c>
      <c r="B7" s="405"/>
      <c r="C7" s="382"/>
      <c r="D7" s="180"/>
      <c r="E7" s="406" t="s">
        <v>252</v>
      </c>
      <c r="F7" s="414"/>
      <c r="G7" s="415"/>
      <c r="H7" s="406" t="s">
        <v>252</v>
      </c>
      <c r="I7" s="335"/>
    </row>
    <row r="8" spans="1:9" ht="40.5" customHeight="1" hidden="1" outlineLevel="1">
      <c r="A8" s="413"/>
      <c r="B8" s="405"/>
      <c r="C8" s="408"/>
      <c r="D8" s="181"/>
      <c r="E8" s="407"/>
      <c r="F8" s="416"/>
      <c r="G8" s="380"/>
      <c r="H8" s="407"/>
      <c r="I8" s="335"/>
    </row>
    <row r="9" spans="1:9" ht="16.5" customHeight="1" collapsed="1">
      <c r="A9" s="405" t="s">
        <v>101</v>
      </c>
      <c r="B9" s="404"/>
      <c r="C9" s="309"/>
      <c r="D9" s="410">
        <f>'форма 6.4(2.4)'!B47</f>
        <v>1.0102</v>
      </c>
      <c r="E9" s="410">
        <f>'форма 6.4(2.4)'!C47</f>
        <v>0.8725</v>
      </c>
      <c r="F9" s="6">
        <v>2016</v>
      </c>
      <c r="G9" s="6">
        <v>2017</v>
      </c>
      <c r="H9" s="11"/>
      <c r="I9" s="335"/>
    </row>
    <row r="10" spans="1:9" ht="53.25" customHeight="1" outlineLevel="1">
      <c r="A10" s="405"/>
      <c r="B10" s="404"/>
      <c r="C10" s="310" t="s">
        <v>108</v>
      </c>
      <c r="D10" s="411"/>
      <c r="E10" s="411"/>
      <c r="F10" s="154" t="e">
        <f>'форма 6.4(2.4)'!D47</f>
        <v>#REF!</v>
      </c>
      <c r="G10" s="66" t="e">
        <f>'форма 6.4(2.4)'!E47</f>
        <v>#REF!</v>
      </c>
      <c r="H10" s="408" t="s">
        <v>146</v>
      </c>
      <c r="I10" s="409"/>
    </row>
    <row r="11" spans="1:9" ht="27" customHeight="1" hidden="1">
      <c r="A11" s="405"/>
      <c r="B11" s="405"/>
      <c r="C11" s="310" t="s">
        <v>109</v>
      </c>
      <c r="D11" s="65"/>
      <c r="E11" s="337" t="e">
        <f>'форма 6.4(2.4)'!F47</f>
        <v>#REF!</v>
      </c>
      <c r="F11" s="61" t="e">
        <f>'форма 6.4(2.4)'!I47</f>
        <v>#REF!</v>
      </c>
      <c r="G11" s="61" t="e">
        <f>'форма 6.4(2.4)'!J47</f>
        <v>#REF!</v>
      </c>
      <c r="H11" s="12"/>
      <c r="I11" s="335"/>
    </row>
    <row r="12" spans="1:9" ht="12.75">
      <c r="A12" s="332"/>
      <c r="B12" s="332"/>
      <c r="C12" s="332"/>
      <c r="D12" s="16"/>
      <c r="E12" s="338"/>
      <c r="F12" s="23"/>
      <c r="G12" s="23"/>
      <c r="H12" s="23"/>
      <c r="I12" s="336"/>
    </row>
    <row r="13" ht="12.75">
      <c r="K13" s="23"/>
    </row>
    <row r="17" spans="1:5" ht="15">
      <c r="A17" s="153" t="s">
        <v>149</v>
      </c>
      <c r="B17" s="153"/>
      <c r="C17" s="153"/>
      <c r="D17" s="153"/>
      <c r="E17" s="113" t="s">
        <v>150</v>
      </c>
    </row>
    <row r="18" spans="1:4" ht="12.75">
      <c r="A18" s="389" t="s">
        <v>151</v>
      </c>
      <c r="B18" s="389"/>
      <c r="C18" s="389"/>
      <c r="D18" s="185" t="s">
        <v>153</v>
      </c>
    </row>
  </sheetData>
  <sheetProtection/>
  <mergeCells count="15">
    <mergeCell ref="A1:F1"/>
    <mergeCell ref="A7:A8"/>
    <mergeCell ref="E7:G8"/>
    <mergeCell ref="A4:A6"/>
    <mergeCell ref="B4:B6"/>
    <mergeCell ref="B7:B8"/>
    <mergeCell ref="C7:C8"/>
    <mergeCell ref="D3:G3"/>
    <mergeCell ref="B9:B11"/>
    <mergeCell ref="H7:H8"/>
    <mergeCell ref="H10:I10"/>
    <mergeCell ref="A18:C18"/>
    <mergeCell ref="A9:A11"/>
    <mergeCell ref="D9:D10"/>
    <mergeCell ref="E9:E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44"/>
  <sheetViews>
    <sheetView zoomScaleSheetLayoutView="75" zoomScalePageLayoutView="0" workbookViewId="0" topLeftCell="A1">
      <selection activeCell="B62" sqref="B62"/>
    </sheetView>
  </sheetViews>
  <sheetFormatPr defaultColWidth="9.00390625" defaultRowHeight="12.75" outlineLevelRow="1" outlineLevelCol="1"/>
  <cols>
    <col min="1" max="1" width="54.75390625" style="0" customWidth="1"/>
    <col min="2" max="2" width="15.00390625" style="0" customWidth="1"/>
    <col min="3" max="3" width="11.875" style="0" customWidth="1" outlineLevel="1"/>
    <col min="4" max="4" width="6.875" style="54" hidden="1" customWidth="1"/>
    <col min="6" max="6" width="11.00390625" style="0" customWidth="1" outlineLevel="1"/>
    <col min="7" max="7" width="14.375" style="0" customWidth="1" outlineLevel="1"/>
    <col min="8" max="8" width="11.25390625" style="0" hidden="1" customWidth="1"/>
    <col min="9" max="9" width="10.25390625" style="0" hidden="1" customWidth="1"/>
    <col min="10" max="10" width="53.75390625" style="20" hidden="1" customWidth="1"/>
    <col min="11" max="11" width="44.00390625" style="21" hidden="1" customWidth="1" outlineLevel="1"/>
    <col min="12" max="12" width="19.125" style="16" hidden="1" customWidth="1" outlineLevel="1"/>
    <col min="13" max="13" width="17.25390625" style="16" customWidth="1" collapsed="1"/>
    <col min="14" max="14" width="38.125" style="16" customWidth="1"/>
    <col min="15" max="29" width="9.125" style="16" customWidth="1"/>
  </cols>
  <sheetData>
    <row r="1" spans="1:13" ht="42" customHeight="1">
      <c r="A1" s="366" t="s">
        <v>193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2" ht="15.75" hidden="1" outlineLevel="1">
      <c r="A2" s="14"/>
      <c r="B2" s="82" t="s">
        <v>117</v>
      </c>
    </row>
    <row r="3" spans="1:13" ht="30.75" customHeight="1" collapsed="1">
      <c r="A3" s="372" t="s">
        <v>217</v>
      </c>
      <c r="B3" s="374" t="s">
        <v>218</v>
      </c>
      <c r="C3" s="375"/>
      <c r="D3" s="376"/>
      <c r="E3" s="372" t="s">
        <v>219</v>
      </c>
      <c r="F3" s="372" t="s">
        <v>221</v>
      </c>
      <c r="G3" s="374" t="s">
        <v>220</v>
      </c>
      <c r="H3" s="376"/>
      <c r="I3" s="372"/>
      <c r="J3" s="371" t="s">
        <v>253</v>
      </c>
      <c r="K3" s="24"/>
      <c r="M3" s="439"/>
    </row>
    <row r="4" spans="1:15" ht="33" customHeight="1">
      <c r="A4" s="367"/>
      <c r="B4" s="372" t="s">
        <v>105</v>
      </c>
      <c r="C4" s="372" t="s">
        <v>192</v>
      </c>
      <c r="E4" s="367"/>
      <c r="F4" s="367"/>
      <c r="G4" s="358"/>
      <c r="H4" s="359"/>
      <c r="I4" s="373"/>
      <c r="J4" s="371"/>
      <c r="K4" s="24"/>
      <c r="M4" s="440"/>
      <c r="N4" s="386"/>
      <c r="O4" s="386"/>
    </row>
    <row r="5" spans="1:13" ht="16.5" customHeight="1" hidden="1" outlineLevel="1">
      <c r="A5" s="373"/>
      <c r="B5" s="373"/>
      <c r="C5" s="373"/>
      <c r="D5" s="49" t="s">
        <v>109</v>
      </c>
      <c r="E5" s="373"/>
      <c r="F5" s="373"/>
      <c r="G5" s="1" t="s">
        <v>108</v>
      </c>
      <c r="H5" s="1" t="s">
        <v>109</v>
      </c>
      <c r="I5" s="63"/>
      <c r="J5" s="76"/>
      <c r="K5" s="24"/>
      <c r="M5" s="10"/>
    </row>
    <row r="6" spans="1:13" ht="15" collapsed="1">
      <c r="A6" s="15">
        <v>1</v>
      </c>
      <c r="B6" s="15">
        <v>2</v>
      </c>
      <c r="C6" s="15">
        <v>3</v>
      </c>
      <c r="D6" s="96">
        <v>3</v>
      </c>
      <c r="E6" s="15">
        <v>4</v>
      </c>
      <c r="F6" s="15">
        <v>5</v>
      </c>
      <c r="G6" s="15">
        <v>6</v>
      </c>
      <c r="H6" s="15">
        <v>5</v>
      </c>
      <c r="I6" s="15"/>
      <c r="J6" s="58"/>
      <c r="M6" s="10"/>
    </row>
    <row r="7" spans="1:13" ht="64.5" customHeight="1">
      <c r="A7" s="51" t="s">
        <v>222</v>
      </c>
      <c r="B7" s="97" t="s">
        <v>223</v>
      </c>
      <c r="C7" s="97" t="s">
        <v>223</v>
      </c>
      <c r="D7" s="97"/>
      <c r="E7" s="97" t="s">
        <v>223</v>
      </c>
      <c r="F7" s="97" t="s">
        <v>223</v>
      </c>
      <c r="G7" s="138">
        <f>(G9+G11)/2</f>
        <v>1.75</v>
      </c>
      <c r="H7" s="205">
        <f>(H9+H12)/2</f>
        <v>2</v>
      </c>
      <c r="I7" s="30"/>
      <c r="J7" s="77"/>
      <c r="K7" s="22"/>
      <c r="M7" s="10"/>
    </row>
    <row r="8" spans="1:13" ht="15">
      <c r="A8" s="51" t="s">
        <v>224</v>
      </c>
      <c r="B8" s="214"/>
      <c r="C8" s="214"/>
      <c r="D8" s="98"/>
      <c r="E8" s="214"/>
      <c r="F8" s="98"/>
      <c r="G8" s="99"/>
      <c r="H8" s="207"/>
      <c r="I8" s="29"/>
      <c r="J8" s="77"/>
      <c r="K8" s="22"/>
      <c r="M8" s="10"/>
    </row>
    <row r="9" spans="1:13" ht="12.75" customHeight="1">
      <c r="A9" s="417" t="s">
        <v>171</v>
      </c>
      <c r="B9" s="427" t="s">
        <v>158</v>
      </c>
      <c r="C9" s="377" t="str">
        <f>B9</f>
        <v>100%</v>
      </c>
      <c r="D9" s="360">
        <f>5/5</f>
        <v>1</v>
      </c>
      <c r="E9" s="377">
        <f>C9/B9</f>
        <v>1</v>
      </c>
      <c r="F9" s="368" t="s">
        <v>225</v>
      </c>
      <c r="G9" s="364">
        <v>2</v>
      </c>
      <c r="H9" s="425">
        <v>2</v>
      </c>
      <c r="I9" s="362" t="s">
        <v>56</v>
      </c>
      <c r="J9" s="77"/>
      <c r="K9" s="448" t="s">
        <v>115</v>
      </c>
      <c r="M9" s="312" t="s">
        <v>208</v>
      </c>
    </row>
    <row r="10" spans="1:24" ht="93.75" customHeight="1">
      <c r="A10" s="418"/>
      <c r="B10" s="428"/>
      <c r="C10" s="378"/>
      <c r="D10" s="361"/>
      <c r="E10" s="378"/>
      <c r="F10" s="357"/>
      <c r="G10" s="349"/>
      <c r="H10" s="426"/>
      <c r="I10" s="363"/>
      <c r="J10" s="78" t="s">
        <v>103</v>
      </c>
      <c r="K10" s="449"/>
      <c r="L10" s="17"/>
      <c r="M10" s="313" t="s">
        <v>209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15">
      <c r="A11" s="417" t="s">
        <v>172</v>
      </c>
      <c r="B11" s="379"/>
      <c r="C11" s="350"/>
      <c r="D11" s="99"/>
      <c r="E11" s="379"/>
      <c r="F11" s="421" t="s">
        <v>225</v>
      </c>
      <c r="G11" s="423">
        <f>SUM(G14:G17)/4</f>
        <v>1.5</v>
      </c>
      <c r="H11" s="207"/>
      <c r="I11" s="29"/>
      <c r="J11" s="77"/>
      <c r="K11" s="22"/>
      <c r="L11" s="17"/>
      <c r="M11" s="44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62.25" customHeight="1">
      <c r="A12" s="418"/>
      <c r="B12" s="365"/>
      <c r="C12" s="351"/>
      <c r="D12" s="52"/>
      <c r="E12" s="365"/>
      <c r="F12" s="422"/>
      <c r="G12" s="424"/>
      <c r="H12" s="205">
        <v>2</v>
      </c>
      <c r="I12" s="47" t="s">
        <v>56</v>
      </c>
      <c r="J12" s="79" t="s">
        <v>256</v>
      </c>
      <c r="K12" s="19"/>
      <c r="L12" s="17"/>
      <c r="M12" s="44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5">
      <c r="A13" s="215" t="s">
        <v>226</v>
      </c>
      <c r="B13" s="99"/>
      <c r="C13" s="100"/>
      <c r="D13" s="100"/>
      <c r="E13" s="98"/>
      <c r="F13" s="216"/>
      <c r="G13" s="99"/>
      <c r="H13" s="207"/>
      <c r="I13" s="29"/>
      <c r="J13" s="77"/>
      <c r="K13" s="22"/>
      <c r="L13" s="17"/>
      <c r="M13" s="195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14" ht="66.75" customHeight="1">
      <c r="A14" s="217" t="s">
        <v>227</v>
      </c>
      <c r="B14" s="52">
        <v>1</v>
      </c>
      <c r="C14" s="52">
        <v>2</v>
      </c>
      <c r="D14" s="52">
        <f>B14</f>
        <v>1</v>
      </c>
      <c r="E14" s="198">
        <f>C14/B14</f>
        <v>2</v>
      </c>
      <c r="F14" s="216"/>
      <c r="G14" s="52">
        <v>1</v>
      </c>
      <c r="H14" s="205">
        <v>2</v>
      </c>
      <c r="I14" s="48" t="s">
        <v>56</v>
      </c>
      <c r="J14" s="80" t="s">
        <v>102</v>
      </c>
      <c r="K14" s="81" t="s">
        <v>116</v>
      </c>
      <c r="L14" s="68" t="s">
        <v>111</v>
      </c>
      <c r="M14" s="313" t="s">
        <v>254</v>
      </c>
      <c r="N14" s="108"/>
    </row>
    <row r="15" spans="1:14" ht="60" customHeight="1">
      <c r="A15" s="51" t="s">
        <v>228</v>
      </c>
      <c r="B15" s="52">
        <v>1</v>
      </c>
      <c r="C15" s="52">
        <v>1</v>
      </c>
      <c r="D15" s="52">
        <f>B15</f>
        <v>1</v>
      </c>
      <c r="E15" s="198">
        <f>C15/B15</f>
        <v>1</v>
      </c>
      <c r="F15" s="216"/>
      <c r="G15" s="52">
        <v>2</v>
      </c>
      <c r="H15" s="205">
        <v>2</v>
      </c>
      <c r="I15" s="48" t="s">
        <v>56</v>
      </c>
      <c r="J15" s="58"/>
      <c r="K15" s="83" t="s">
        <v>118</v>
      </c>
      <c r="L15" s="68" t="s">
        <v>111</v>
      </c>
      <c r="M15" s="196" t="s">
        <v>210</v>
      </c>
      <c r="N15" s="108"/>
    </row>
    <row r="16" spans="1:13" ht="113.25" customHeight="1">
      <c r="A16" s="217" t="s">
        <v>229</v>
      </c>
      <c r="B16" s="52">
        <v>5</v>
      </c>
      <c r="C16" s="52">
        <v>5</v>
      </c>
      <c r="D16" s="52">
        <v>5</v>
      </c>
      <c r="E16" s="198">
        <f>C16/B16</f>
        <v>1</v>
      </c>
      <c r="F16" s="216"/>
      <c r="G16" s="52">
        <v>2</v>
      </c>
      <c r="H16" s="205">
        <v>2</v>
      </c>
      <c r="I16" s="48" t="s">
        <v>56</v>
      </c>
      <c r="J16" s="77"/>
      <c r="K16" s="81" t="s">
        <v>127</v>
      </c>
      <c r="L16" s="68" t="s">
        <v>111</v>
      </c>
      <c r="M16" s="314" t="s">
        <v>173</v>
      </c>
    </row>
    <row r="17" spans="1:14" ht="45" customHeight="1">
      <c r="A17" s="51" t="s">
        <v>230</v>
      </c>
      <c r="B17" s="52">
        <v>4</v>
      </c>
      <c r="C17" s="52">
        <v>11</v>
      </c>
      <c r="D17" s="205">
        <f>B17</f>
        <v>4</v>
      </c>
      <c r="E17" s="198">
        <f>C17/B17</f>
        <v>2.75</v>
      </c>
      <c r="F17" s="216"/>
      <c r="G17" s="52">
        <v>1</v>
      </c>
      <c r="H17" s="52"/>
      <c r="I17" s="316" t="s">
        <v>56</v>
      </c>
      <c r="J17" s="317" t="s">
        <v>257</v>
      </c>
      <c r="K17" s="286" t="s">
        <v>119</v>
      </c>
      <c r="L17" s="225" t="s">
        <v>111</v>
      </c>
      <c r="M17" s="314" t="s">
        <v>211</v>
      </c>
      <c r="N17" s="108"/>
    </row>
    <row r="18" spans="1:14" ht="15" hidden="1" outlineLevel="1">
      <c r="A18" s="204"/>
      <c r="B18" s="99"/>
      <c r="C18" s="208"/>
      <c r="D18" s="208"/>
      <c r="E18" s="206"/>
      <c r="F18" s="209"/>
      <c r="G18" s="207"/>
      <c r="H18" s="207"/>
      <c r="I18" s="29"/>
      <c r="J18" s="77"/>
      <c r="K18" s="22"/>
      <c r="M18" s="218"/>
      <c r="N18" s="108"/>
    </row>
    <row r="19" spans="1:14" ht="44.25" customHeight="1" collapsed="1">
      <c r="A19" s="51" t="s">
        <v>231</v>
      </c>
      <c r="B19" s="138" t="s">
        <v>223</v>
      </c>
      <c r="C19" s="52" t="s">
        <v>223</v>
      </c>
      <c r="D19" s="52" t="s">
        <v>223</v>
      </c>
      <c r="E19" s="97" t="s">
        <v>223</v>
      </c>
      <c r="F19" s="97" t="s">
        <v>223</v>
      </c>
      <c r="G19" s="52">
        <v>2</v>
      </c>
      <c r="H19" s="205">
        <f>SUM(H21:H25)/3</f>
        <v>1.3333333333333333</v>
      </c>
      <c r="I19" s="30"/>
      <c r="J19" s="58"/>
      <c r="M19" s="219"/>
      <c r="N19" s="108"/>
    </row>
    <row r="20" spans="1:14" ht="15">
      <c r="A20" s="95" t="s">
        <v>232</v>
      </c>
      <c r="B20" s="220"/>
      <c r="C20" s="221"/>
      <c r="D20" s="100"/>
      <c r="E20" s="98"/>
      <c r="F20" s="216"/>
      <c r="G20" s="99"/>
      <c r="H20" s="99"/>
      <c r="I20" s="99"/>
      <c r="J20" s="222"/>
      <c r="K20" s="223"/>
      <c r="L20" s="224"/>
      <c r="M20" s="219"/>
      <c r="N20" s="108"/>
    </row>
    <row r="21" spans="1:14" ht="15" customHeight="1">
      <c r="A21" s="419" t="s">
        <v>174</v>
      </c>
      <c r="B21" s="364">
        <v>1</v>
      </c>
      <c r="C21" s="364">
        <v>1</v>
      </c>
      <c r="D21" s="352">
        <v>1</v>
      </c>
      <c r="E21" s="377">
        <f>C21/B21</f>
        <v>1</v>
      </c>
      <c r="F21" s="421" t="s">
        <v>225</v>
      </c>
      <c r="G21" s="364">
        <v>2</v>
      </c>
      <c r="H21" s="425">
        <v>2</v>
      </c>
      <c r="I21" s="362" t="s">
        <v>56</v>
      </c>
      <c r="J21" s="446" t="s">
        <v>258</v>
      </c>
      <c r="K21" s="369" t="s">
        <v>120</v>
      </c>
      <c r="L21" s="445"/>
      <c r="M21" s="443" t="s">
        <v>212</v>
      </c>
      <c r="N21" s="108"/>
    </row>
    <row r="22" spans="1:14" ht="27.75" customHeight="1">
      <c r="A22" s="420"/>
      <c r="B22" s="349"/>
      <c r="C22" s="349"/>
      <c r="D22" s="353"/>
      <c r="E22" s="378"/>
      <c r="F22" s="422"/>
      <c r="G22" s="349"/>
      <c r="H22" s="426"/>
      <c r="I22" s="363"/>
      <c r="J22" s="447"/>
      <c r="K22" s="370"/>
      <c r="L22" s="445"/>
      <c r="M22" s="444"/>
      <c r="N22" s="108"/>
    </row>
    <row r="23" spans="1:14" ht="53.25" customHeight="1">
      <c r="A23" s="290" t="s">
        <v>175</v>
      </c>
      <c r="B23" s="201">
        <v>0</v>
      </c>
      <c r="C23" s="201">
        <v>0</v>
      </c>
      <c r="D23" s="256"/>
      <c r="E23" s="255">
        <v>1</v>
      </c>
      <c r="F23" s="53" t="s">
        <v>225</v>
      </c>
      <c r="G23" s="201">
        <v>2</v>
      </c>
      <c r="H23" s="101"/>
      <c r="I23" s="257"/>
      <c r="J23" s="258"/>
      <c r="K23" s="89" t="s">
        <v>121</v>
      </c>
      <c r="L23" s="225" t="s">
        <v>111</v>
      </c>
      <c r="M23" s="289"/>
      <c r="N23" s="108"/>
    </row>
    <row r="24" spans="1:14" ht="15" customHeight="1">
      <c r="A24" s="419" t="s">
        <v>176</v>
      </c>
      <c r="B24" s="364">
        <v>0</v>
      </c>
      <c r="C24" s="364">
        <v>0</v>
      </c>
      <c r="D24" s="352">
        <v>0</v>
      </c>
      <c r="E24" s="377">
        <v>1</v>
      </c>
      <c r="F24" s="421" t="s">
        <v>225</v>
      </c>
      <c r="G24" s="364">
        <v>2</v>
      </c>
      <c r="H24" s="425">
        <v>2</v>
      </c>
      <c r="I24" s="431" t="s">
        <v>57</v>
      </c>
      <c r="J24" s="387" t="s">
        <v>259</v>
      </c>
      <c r="K24" s="18"/>
      <c r="M24" s="429"/>
      <c r="N24" s="108"/>
    </row>
    <row r="25" spans="1:14" ht="36.75" customHeight="1">
      <c r="A25" s="420"/>
      <c r="B25" s="349"/>
      <c r="C25" s="349"/>
      <c r="D25" s="353"/>
      <c r="E25" s="378"/>
      <c r="F25" s="422"/>
      <c r="G25" s="349"/>
      <c r="H25" s="426"/>
      <c r="I25" s="432"/>
      <c r="J25" s="388"/>
      <c r="K25" s="89" t="s">
        <v>122</v>
      </c>
      <c r="L25" s="68" t="s">
        <v>111</v>
      </c>
      <c r="M25" s="430"/>
      <c r="N25" s="108"/>
    </row>
    <row r="26" spans="1:14" ht="19.5" customHeight="1">
      <c r="A26" s="384">
        <v>2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5"/>
      <c r="N26" s="108"/>
    </row>
    <row r="27" spans="1:14" ht="15">
      <c r="A27" s="102">
        <v>1</v>
      </c>
      <c r="B27" s="102">
        <v>2</v>
      </c>
      <c r="C27" s="102">
        <v>3</v>
      </c>
      <c r="D27" s="102">
        <v>3</v>
      </c>
      <c r="E27" s="102" t="s">
        <v>142</v>
      </c>
      <c r="F27" s="52">
        <v>5</v>
      </c>
      <c r="G27" s="102">
        <v>6</v>
      </c>
      <c r="H27" s="102">
        <v>5</v>
      </c>
      <c r="I27" s="226"/>
      <c r="J27" s="222"/>
      <c r="K27" s="223"/>
      <c r="L27" s="224"/>
      <c r="M27" s="219"/>
      <c r="N27" s="108"/>
    </row>
    <row r="28" spans="1:14" ht="57.75" customHeight="1">
      <c r="A28" s="215" t="s">
        <v>239</v>
      </c>
      <c r="B28" s="101">
        <v>1</v>
      </c>
      <c r="C28" s="101">
        <v>1</v>
      </c>
      <c r="D28" s="101">
        <v>1</v>
      </c>
      <c r="E28" s="197">
        <f>C28/B28</f>
        <v>1</v>
      </c>
      <c r="F28" s="228" t="s">
        <v>225</v>
      </c>
      <c r="G28" s="101">
        <v>2</v>
      </c>
      <c r="H28" s="101">
        <v>2</v>
      </c>
      <c r="I28" s="90" t="s">
        <v>56</v>
      </c>
      <c r="J28" s="229" t="s">
        <v>260</v>
      </c>
      <c r="K28" s="230" t="s">
        <v>114</v>
      </c>
      <c r="L28" s="224"/>
      <c r="M28" s="227" t="s">
        <v>213</v>
      </c>
      <c r="N28" s="108"/>
    </row>
    <row r="29" spans="1:14" ht="15" hidden="1">
      <c r="A29" s="204"/>
      <c r="B29" s="205"/>
      <c r="C29" s="205"/>
      <c r="D29" s="205"/>
      <c r="E29" s="210"/>
      <c r="F29" s="209"/>
      <c r="G29" s="207"/>
      <c r="H29" s="211"/>
      <c r="I29" s="34"/>
      <c r="J29" s="77"/>
      <c r="K29" s="22"/>
      <c r="M29" s="218"/>
      <c r="N29" s="108"/>
    </row>
    <row r="30" spans="1:14" ht="76.5" customHeight="1">
      <c r="A30" s="51" t="s">
        <v>233</v>
      </c>
      <c r="B30" s="52">
        <v>1</v>
      </c>
      <c r="C30" s="52">
        <v>1</v>
      </c>
      <c r="D30" s="52">
        <v>1</v>
      </c>
      <c r="E30" s="198">
        <f>C30/B30</f>
        <v>1</v>
      </c>
      <c r="F30" s="231" t="s">
        <v>225</v>
      </c>
      <c r="G30" s="52">
        <v>2</v>
      </c>
      <c r="H30" s="52">
        <v>2</v>
      </c>
      <c r="I30" s="90" t="s">
        <v>56</v>
      </c>
      <c r="J30" s="232" t="s">
        <v>261</v>
      </c>
      <c r="K30" s="89" t="s">
        <v>123</v>
      </c>
      <c r="L30" s="224"/>
      <c r="M30" s="219"/>
      <c r="N30" s="108"/>
    </row>
    <row r="31" spans="1:14" ht="15" hidden="1">
      <c r="A31" s="204"/>
      <c r="B31" s="207"/>
      <c r="C31" s="212"/>
      <c r="D31" s="212"/>
      <c r="E31" s="210"/>
      <c r="F31" s="209"/>
      <c r="G31" s="207"/>
      <c r="H31" s="207"/>
      <c r="I31" s="29"/>
      <c r="J31" s="77"/>
      <c r="K31" s="22"/>
      <c r="M31" s="218"/>
      <c r="N31" s="108"/>
    </row>
    <row r="32" spans="1:14" ht="44.25" customHeight="1">
      <c r="A32" s="51" t="s">
        <v>234</v>
      </c>
      <c r="B32" s="97" t="s">
        <v>223</v>
      </c>
      <c r="C32" s="104" t="s">
        <v>223</v>
      </c>
      <c r="D32" s="104" t="s">
        <v>223</v>
      </c>
      <c r="E32" s="97" t="s">
        <v>223</v>
      </c>
      <c r="F32" s="231" t="s">
        <v>235</v>
      </c>
      <c r="G32" s="52">
        <f>G33</f>
        <v>1</v>
      </c>
      <c r="H32" s="205">
        <f>H33</f>
        <v>2</v>
      </c>
      <c r="I32" s="30"/>
      <c r="J32" s="77"/>
      <c r="K32" s="22"/>
      <c r="M32" s="219"/>
      <c r="N32" s="108"/>
    </row>
    <row r="33" spans="1:13" ht="81" customHeight="1">
      <c r="A33" s="51" t="s">
        <v>236</v>
      </c>
      <c r="B33" s="233">
        <v>0.0002</v>
      </c>
      <c r="C33" s="193">
        <v>0</v>
      </c>
      <c r="D33" s="193">
        <f>B33</f>
        <v>0.0002</v>
      </c>
      <c r="E33" s="198">
        <f>C33/B33</f>
        <v>0</v>
      </c>
      <c r="F33" s="231" t="s">
        <v>235</v>
      </c>
      <c r="G33" s="52">
        <v>1</v>
      </c>
      <c r="H33" s="205">
        <v>2</v>
      </c>
      <c r="I33" s="47" t="s">
        <v>112</v>
      </c>
      <c r="J33" s="80" t="s">
        <v>262</v>
      </c>
      <c r="K33" s="84" t="s">
        <v>124</v>
      </c>
      <c r="L33" s="16" t="s">
        <v>113</v>
      </c>
      <c r="M33" s="219"/>
    </row>
    <row r="34" spans="1:13" ht="15" hidden="1">
      <c r="A34" s="204"/>
      <c r="B34" s="207"/>
      <c r="C34" s="212"/>
      <c r="D34" s="212"/>
      <c r="E34" s="206"/>
      <c r="F34" s="209"/>
      <c r="G34" s="207"/>
      <c r="H34" s="207"/>
      <c r="I34" s="29"/>
      <c r="J34" s="77"/>
      <c r="K34" s="22"/>
      <c r="M34" s="218"/>
    </row>
    <row r="35" spans="1:13" ht="50.25" customHeight="1">
      <c r="A35" s="51" t="s">
        <v>237</v>
      </c>
      <c r="B35" s="97" t="s">
        <v>223</v>
      </c>
      <c r="C35" s="104" t="s">
        <v>223</v>
      </c>
      <c r="D35" s="104" t="s">
        <v>223</v>
      </c>
      <c r="E35" s="97" t="s">
        <v>223</v>
      </c>
      <c r="F35" s="231" t="s">
        <v>235</v>
      </c>
      <c r="G35" s="315">
        <f>(G37+G39)/2</f>
        <v>1</v>
      </c>
      <c r="H35" s="213">
        <f>(H38+H39)/2</f>
        <v>2</v>
      </c>
      <c r="I35" s="31"/>
      <c r="J35" s="77"/>
      <c r="K35" s="22"/>
      <c r="M35" s="219"/>
    </row>
    <row r="36" spans="1:13" ht="15">
      <c r="A36" s="51" t="s">
        <v>232</v>
      </c>
      <c r="B36" s="99"/>
      <c r="C36" s="103"/>
      <c r="D36" s="103"/>
      <c r="E36" s="98"/>
      <c r="F36" s="216"/>
      <c r="G36" s="99"/>
      <c r="H36" s="99"/>
      <c r="I36" s="99"/>
      <c r="J36" s="222"/>
      <c r="K36" s="223"/>
      <c r="L36" s="224"/>
      <c r="M36" s="219"/>
    </row>
    <row r="37" spans="1:13" ht="15">
      <c r="A37" s="417" t="s">
        <v>177</v>
      </c>
      <c r="B37" s="433">
        <v>0.001</v>
      </c>
      <c r="C37" s="435">
        <v>0.0005</v>
      </c>
      <c r="D37" s="103"/>
      <c r="E37" s="377">
        <f>C37/B37</f>
        <v>0.5</v>
      </c>
      <c r="F37" s="421" t="s">
        <v>235</v>
      </c>
      <c r="G37" s="364">
        <v>1</v>
      </c>
      <c r="H37" s="99"/>
      <c r="I37" s="99"/>
      <c r="J37" s="222"/>
      <c r="K37" s="223"/>
      <c r="L37" s="224"/>
      <c r="M37" s="437" t="s">
        <v>255</v>
      </c>
    </row>
    <row r="38" spans="1:13" ht="54.75" customHeight="1">
      <c r="A38" s="418"/>
      <c r="B38" s="434"/>
      <c r="C38" s="436"/>
      <c r="D38" s="193">
        <f>B37</f>
        <v>0.001</v>
      </c>
      <c r="E38" s="378"/>
      <c r="F38" s="422"/>
      <c r="G38" s="349"/>
      <c r="H38" s="52">
        <v>2</v>
      </c>
      <c r="I38" s="90" t="s">
        <v>57</v>
      </c>
      <c r="J38" s="222"/>
      <c r="K38" s="230" t="s">
        <v>128</v>
      </c>
      <c r="L38" s="224"/>
      <c r="M38" s="438"/>
    </row>
    <row r="39" spans="1:14" ht="90">
      <c r="A39" s="51" t="s">
        <v>178</v>
      </c>
      <c r="B39" s="233">
        <v>0.0002</v>
      </c>
      <c r="C39" s="193">
        <v>0</v>
      </c>
      <c r="D39" s="193">
        <f>B39</f>
        <v>0.0002</v>
      </c>
      <c r="E39" s="198">
        <f>C39/B39</f>
        <v>0</v>
      </c>
      <c r="F39" s="231" t="s">
        <v>235</v>
      </c>
      <c r="G39" s="52">
        <v>1</v>
      </c>
      <c r="H39" s="52">
        <v>2</v>
      </c>
      <c r="I39" s="90" t="s">
        <v>58</v>
      </c>
      <c r="J39" s="222"/>
      <c r="K39" s="89" t="s">
        <v>124</v>
      </c>
      <c r="L39" s="224"/>
      <c r="M39" s="219"/>
      <c r="N39" s="292"/>
    </row>
    <row r="40" spans="1:13" ht="30">
      <c r="A40" s="217" t="s">
        <v>238</v>
      </c>
      <c r="B40" s="99"/>
      <c r="C40" s="99"/>
      <c r="D40" s="99"/>
      <c r="E40" s="98"/>
      <c r="F40" s="216"/>
      <c r="G40" s="107">
        <f>(G7+G19+G28+G30+G32+G35)/6</f>
        <v>1.625</v>
      </c>
      <c r="H40" s="138">
        <f>(H7+H19+H28+H30+H32+H35)/6</f>
        <v>1.8888888888888886</v>
      </c>
      <c r="I40" s="138"/>
      <c r="J40" s="222" t="s">
        <v>11</v>
      </c>
      <c r="K40" s="223"/>
      <c r="L40" s="234"/>
      <c r="M40" s="235"/>
    </row>
    <row r="43" spans="1:5" ht="15">
      <c r="A43" s="393" t="s">
        <v>149</v>
      </c>
      <c r="B43" s="393"/>
      <c r="C43" s="393"/>
      <c r="D43" s="113"/>
      <c r="E43" s="113" t="s">
        <v>150</v>
      </c>
    </row>
    <row r="44" spans="1:5" ht="12.75">
      <c r="A44" s="389" t="s">
        <v>151</v>
      </c>
      <c r="B44" s="389"/>
      <c r="C44" s="389"/>
      <c r="D44" s="115" t="s">
        <v>153</v>
      </c>
      <c r="E44" s="114"/>
    </row>
  </sheetData>
  <sheetProtection/>
  <mergeCells count="63">
    <mergeCell ref="F37:F38"/>
    <mergeCell ref="G37:G38"/>
    <mergeCell ref="M37:M38"/>
    <mergeCell ref="M3:M4"/>
    <mergeCell ref="M11:M12"/>
    <mergeCell ref="M21:M22"/>
    <mergeCell ref="L21:L22"/>
    <mergeCell ref="H9:H10"/>
    <mergeCell ref="J21:J22"/>
    <mergeCell ref="K9:K10"/>
    <mergeCell ref="A37:A38"/>
    <mergeCell ref="B37:B38"/>
    <mergeCell ref="C37:C38"/>
    <mergeCell ref="E37:E38"/>
    <mergeCell ref="B24:B25"/>
    <mergeCell ref="C24:C25"/>
    <mergeCell ref="M24:M25"/>
    <mergeCell ref="I24:I25"/>
    <mergeCell ref="F24:F25"/>
    <mergeCell ref="H24:H25"/>
    <mergeCell ref="G24:G25"/>
    <mergeCell ref="A9:A10"/>
    <mergeCell ref="B9:B10"/>
    <mergeCell ref="C9:C10"/>
    <mergeCell ref="E9:E10"/>
    <mergeCell ref="I21:I22"/>
    <mergeCell ref="G21:G22"/>
    <mergeCell ref="E21:E22"/>
    <mergeCell ref="F21:F22"/>
    <mergeCell ref="F11:F12"/>
    <mergeCell ref="G11:G12"/>
    <mergeCell ref="D21:D22"/>
    <mergeCell ref="H21:H22"/>
    <mergeCell ref="A44:C44"/>
    <mergeCell ref="B11:B12"/>
    <mergeCell ref="C11:C12"/>
    <mergeCell ref="D24:D25"/>
    <mergeCell ref="A43:C43"/>
    <mergeCell ref="A11:A12"/>
    <mergeCell ref="A21:A22"/>
    <mergeCell ref="B21:B22"/>
    <mergeCell ref="C21:C22"/>
    <mergeCell ref="A24:A25"/>
    <mergeCell ref="A1:M1"/>
    <mergeCell ref="A3:A5"/>
    <mergeCell ref="E3:E5"/>
    <mergeCell ref="F9:F10"/>
    <mergeCell ref="G3:H4"/>
    <mergeCell ref="F3:F5"/>
    <mergeCell ref="C4:C5"/>
    <mergeCell ref="D9:D10"/>
    <mergeCell ref="I9:I10"/>
    <mergeCell ref="G9:G10"/>
    <mergeCell ref="A26:M26"/>
    <mergeCell ref="N4:O4"/>
    <mergeCell ref="J24:J25"/>
    <mergeCell ref="K21:K22"/>
    <mergeCell ref="J3:J4"/>
    <mergeCell ref="I3:I4"/>
    <mergeCell ref="B3:D3"/>
    <mergeCell ref="B4:B5"/>
    <mergeCell ref="E24:E25"/>
    <mergeCell ref="E11:E12"/>
  </mergeCells>
  <printOptions/>
  <pageMargins left="0.5905511811023623" right="0" top="0.7874015748031497" bottom="0.7874015748031497" header="0.5118110236220472" footer="0.5118110236220472"/>
  <pageSetup blackAndWhite="1" horizontalDpi="600" verticalDpi="600" orientation="portrait" paperSize="9" scale="73" r:id="rId3"/>
  <rowBreaks count="1" manualBreakCount="1">
    <brk id="25" max="255" man="1"/>
  </rowBreaks>
  <colBreaks count="1" manualBreakCount="1">
    <brk id="13" max="47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41"/>
  <sheetViews>
    <sheetView zoomScaleSheetLayoutView="75" zoomScalePageLayoutView="0" workbookViewId="0" topLeftCell="A1">
      <selection activeCell="J32" sqref="J32"/>
    </sheetView>
  </sheetViews>
  <sheetFormatPr defaultColWidth="9.00390625" defaultRowHeight="12.75" outlineLevelRow="1" outlineLevelCol="1"/>
  <cols>
    <col min="1" max="1" width="52.25390625" style="0" customWidth="1"/>
    <col min="2" max="2" width="10.125" style="0" customWidth="1"/>
    <col min="3" max="3" width="10.25390625" style="0" customWidth="1" outlineLevel="1"/>
    <col min="4" max="4" width="0.37109375" style="54" hidden="1" customWidth="1"/>
    <col min="5" max="5" width="9.875" style="0" customWidth="1"/>
    <col min="6" max="6" width="10.375" style="0" customWidth="1" outlineLevel="1"/>
    <col min="7" max="7" width="12.625" style="33" customWidth="1" outlineLevel="1"/>
    <col min="8" max="8" width="11.00390625" style="33" hidden="1" customWidth="1"/>
    <col min="9" max="9" width="0" style="50" hidden="1" customWidth="1"/>
    <col min="10" max="10" width="20.875" style="50" customWidth="1"/>
  </cols>
  <sheetData>
    <row r="1" spans="1:27" ht="50.25" customHeight="1">
      <c r="A1" s="453" t="s">
        <v>205</v>
      </c>
      <c r="B1" s="453"/>
      <c r="C1" s="453"/>
      <c r="D1" s="453"/>
      <c r="E1" s="453"/>
      <c r="F1" s="453"/>
      <c r="G1" s="453"/>
      <c r="H1" s="194"/>
      <c r="I1" s="194"/>
      <c r="J1" s="19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3" spans="1:10" ht="21" customHeight="1">
      <c r="A3" s="450" t="s">
        <v>263</v>
      </c>
      <c r="B3" s="450" t="s">
        <v>218</v>
      </c>
      <c r="C3" s="450"/>
      <c r="D3" s="450"/>
      <c r="E3" s="450" t="s">
        <v>219</v>
      </c>
      <c r="F3" s="450" t="s">
        <v>221</v>
      </c>
      <c r="G3" s="450" t="s">
        <v>220</v>
      </c>
      <c r="H3" s="450"/>
      <c r="I3" s="49"/>
      <c r="J3" s="49"/>
    </row>
    <row r="4" spans="1:10" ht="27" customHeight="1">
      <c r="A4" s="450"/>
      <c r="B4" s="182" t="s">
        <v>105</v>
      </c>
      <c r="C4" s="450" t="s">
        <v>192</v>
      </c>
      <c r="E4" s="450"/>
      <c r="F4" s="450"/>
      <c r="G4" s="450"/>
      <c r="H4" s="450"/>
      <c r="I4" s="49"/>
      <c r="J4" s="49"/>
    </row>
    <row r="5" spans="1:10" ht="14.25" customHeight="1" hidden="1" outlineLevel="1">
      <c r="A5" s="450"/>
      <c r="C5" s="450"/>
      <c r="D5" s="49" t="s">
        <v>109</v>
      </c>
      <c r="E5" s="450"/>
      <c r="F5" s="450"/>
      <c r="G5" s="1" t="s">
        <v>108</v>
      </c>
      <c r="H5" s="1" t="s">
        <v>109</v>
      </c>
      <c r="I5" s="49"/>
      <c r="J5" s="49"/>
    </row>
    <row r="6" spans="1:10" ht="12.75" hidden="1" outlineLevel="1" collapsed="1">
      <c r="A6" s="60">
        <v>1</v>
      </c>
      <c r="B6" s="60">
        <v>2</v>
      </c>
      <c r="C6" s="60">
        <v>3</v>
      </c>
      <c r="D6" s="105"/>
      <c r="E6" s="60">
        <v>5</v>
      </c>
      <c r="F6" s="24">
        <v>6</v>
      </c>
      <c r="G6" s="24">
        <v>7</v>
      </c>
      <c r="H6" s="24">
        <v>8</v>
      </c>
      <c r="I6" s="32"/>
      <c r="J6" s="32"/>
    </row>
    <row r="7" spans="1:10" ht="12.75" collapsed="1">
      <c r="A7" s="60">
        <v>1</v>
      </c>
      <c r="B7" s="60">
        <v>2</v>
      </c>
      <c r="C7" s="60">
        <v>3</v>
      </c>
      <c r="D7" s="105">
        <v>3</v>
      </c>
      <c r="E7" s="60">
        <v>4</v>
      </c>
      <c r="F7" s="24">
        <v>5</v>
      </c>
      <c r="G7" s="24">
        <v>6</v>
      </c>
      <c r="H7" s="24">
        <v>5</v>
      </c>
      <c r="I7" s="32"/>
      <c r="J7" s="32"/>
    </row>
    <row r="8" spans="1:10" ht="87.75" customHeight="1">
      <c r="A8" s="51" t="s">
        <v>264</v>
      </c>
      <c r="B8" s="97" t="s">
        <v>223</v>
      </c>
      <c r="C8" s="97" t="s">
        <v>223</v>
      </c>
      <c r="D8" s="97" t="s">
        <v>223</v>
      </c>
      <c r="E8" s="97" t="s">
        <v>223</v>
      </c>
      <c r="F8" s="97" t="s">
        <v>223</v>
      </c>
      <c r="G8" s="49">
        <f>(G10+G11)/2</f>
        <v>1</v>
      </c>
      <c r="H8" s="237">
        <f>(H10+H11)/2</f>
        <v>2</v>
      </c>
      <c r="I8" s="237"/>
      <c r="J8" s="49"/>
    </row>
    <row r="9" spans="1:10" ht="15">
      <c r="A9" s="51" t="s">
        <v>224</v>
      </c>
      <c r="B9" s="106"/>
      <c r="C9" s="106"/>
      <c r="D9" s="106"/>
      <c r="E9" s="106"/>
      <c r="F9" s="106"/>
      <c r="G9" s="32"/>
      <c r="H9" s="32"/>
      <c r="I9" s="32"/>
      <c r="J9" s="32"/>
    </row>
    <row r="10" spans="1:10" ht="50.25" customHeight="1">
      <c r="A10" s="318" t="s">
        <v>179</v>
      </c>
      <c r="B10" s="260">
        <v>3</v>
      </c>
      <c r="C10" s="260">
        <v>1.86</v>
      </c>
      <c r="D10" s="241">
        <f>B10</f>
        <v>3</v>
      </c>
      <c r="E10" s="264">
        <f>C10/B10</f>
        <v>0.62</v>
      </c>
      <c r="F10" s="203" t="s">
        <v>235</v>
      </c>
      <c r="G10" s="32">
        <v>1</v>
      </c>
      <c r="H10" s="239">
        <v>2</v>
      </c>
      <c r="I10" s="242" t="s">
        <v>56</v>
      </c>
      <c r="J10" s="319"/>
    </row>
    <row r="11" spans="1:10" ht="63" customHeight="1">
      <c r="A11" s="279" t="s">
        <v>180</v>
      </c>
      <c r="B11" s="268">
        <v>3</v>
      </c>
      <c r="C11" s="260">
        <v>2.29</v>
      </c>
      <c r="D11" s="241">
        <f>B11</f>
        <v>3</v>
      </c>
      <c r="E11" s="261">
        <f>C11/B11</f>
        <v>0.7633333333333333</v>
      </c>
      <c r="F11" s="203" t="s">
        <v>235</v>
      </c>
      <c r="G11" s="32">
        <v>1</v>
      </c>
      <c r="H11" s="239">
        <v>2</v>
      </c>
      <c r="I11" s="242" t="s">
        <v>57</v>
      </c>
      <c r="J11" s="319"/>
    </row>
    <row r="12" spans="1:10" ht="15" hidden="1">
      <c r="A12" s="236"/>
      <c r="B12" s="106"/>
      <c r="C12" s="238"/>
      <c r="D12" s="244"/>
      <c r="E12" s="244"/>
      <c r="F12" s="238"/>
      <c r="G12" s="239"/>
      <c r="H12" s="239"/>
      <c r="I12" s="239"/>
      <c r="J12" s="239"/>
    </row>
    <row r="13" spans="1:10" ht="27.75" customHeight="1">
      <c r="A13" s="51" t="s">
        <v>265</v>
      </c>
      <c r="B13" s="97" t="s">
        <v>223</v>
      </c>
      <c r="C13" s="97" t="s">
        <v>223</v>
      </c>
      <c r="D13" s="97" t="s">
        <v>223</v>
      </c>
      <c r="E13" s="97" t="s">
        <v>223</v>
      </c>
      <c r="F13" s="97" t="s">
        <v>223</v>
      </c>
      <c r="G13" s="322">
        <f>(G15+G16+G19)/3</f>
        <v>0.5</v>
      </c>
      <c r="H13" s="32">
        <f>(H15+H16+H19)/3</f>
        <v>0.5</v>
      </c>
      <c r="I13" s="32"/>
      <c r="J13" s="32"/>
    </row>
    <row r="14" spans="1:10" ht="15">
      <c r="A14" s="51" t="s">
        <v>232</v>
      </c>
      <c r="B14" s="106"/>
      <c r="C14" s="106"/>
      <c r="D14" s="106"/>
      <c r="E14" s="106"/>
      <c r="F14" s="106"/>
      <c r="G14" s="32"/>
      <c r="H14" s="32"/>
      <c r="I14" s="32"/>
      <c r="J14" s="32"/>
    </row>
    <row r="15" spans="1:10" ht="63" customHeight="1">
      <c r="A15" s="279" t="s">
        <v>181</v>
      </c>
      <c r="B15" s="260">
        <v>1</v>
      </c>
      <c r="C15" s="260">
        <f>B15</f>
        <v>1</v>
      </c>
      <c r="D15" s="241">
        <f>B15</f>
        <v>1</v>
      </c>
      <c r="E15" s="264">
        <f>C15/B15</f>
        <v>1</v>
      </c>
      <c r="F15" s="203" t="s">
        <v>235</v>
      </c>
      <c r="G15" s="32">
        <v>0.5</v>
      </c>
      <c r="H15" s="239">
        <v>0.5</v>
      </c>
      <c r="I15" s="245" t="s">
        <v>56</v>
      </c>
      <c r="J15" s="319"/>
    </row>
    <row r="16" spans="1:10" ht="52.5" customHeight="1">
      <c r="A16" s="51" t="s">
        <v>182</v>
      </c>
      <c r="B16" s="97" t="s">
        <v>223</v>
      </c>
      <c r="C16" s="97" t="s">
        <v>223</v>
      </c>
      <c r="D16" s="97" t="s">
        <v>223</v>
      </c>
      <c r="E16" s="97" t="s">
        <v>223</v>
      </c>
      <c r="F16" s="203" t="s">
        <v>235</v>
      </c>
      <c r="G16" s="32">
        <f>(G17+G18)/2</f>
        <v>0.5</v>
      </c>
      <c r="H16" s="32">
        <f>(H17+H18)/2</f>
        <v>0.5</v>
      </c>
      <c r="I16" s="321"/>
      <c r="J16" s="321"/>
    </row>
    <row r="17" spans="1:10" ht="51" customHeight="1">
      <c r="A17" s="279" t="s">
        <v>266</v>
      </c>
      <c r="B17" s="268">
        <v>1</v>
      </c>
      <c r="C17" s="260">
        <f>B17</f>
        <v>1</v>
      </c>
      <c r="D17" s="260">
        <f>B17</f>
        <v>1</v>
      </c>
      <c r="E17" s="320">
        <f>C17/B17</f>
        <v>1</v>
      </c>
      <c r="F17" s="106"/>
      <c r="G17" s="32">
        <v>0.5</v>
      </c>
      <c r="H17" s="239">
        <v>0.5</v>
      </c>
      <c r="I17" s="245" t="s">
        <v>56</v>
      </c>
      <c r="J17" s="319"/>
    </row>
    <row r="18" spans="1:10" ht="35.25" customHeight="1">
      <c r="A18" s="279" t="s">
        <v>267</v>
      </c>
      <c r="B18" s="268">
        <v>1</v>
      </c>
      <c r="C18" s="260">
        <f>B18</f>
        <v>1</v>
      </c>
      <c r="D18" s="260">
        <f>B18</f>
        <v>1</v>
      </c>
      <c r="E18" s="264">
        <f>C18/B18</f>
        <v>1</v>
      </c>
      <c r="F18" s="106"/>
      <c r="G18" s="32">
        <v>0.5</v>
      </c>
      <c r="H18" s="32">
        <v>0.5</v>
      </c>
      <c r="I18" s="316" t="s">
        <v>56</v>
      </c>
      <c r="J18" s="319"/>
    </row>
    <row r="19" spans="1:10" s="54" customFormat="1" ht="107.25" customHeight="1">
      <c r="A19" s="51" t="s">
        <v>129</v>
      </c>
      <c r="B19" s="259">
        <v>0</v>
      </c>
      <c r="C19" s="259">
        <v>0</v>
      </c>
      <c r="D19" s="260">
        <f>B19</f>
        <v>0</v>
      </c>
      <c r="E19" s="261">
        <v>1</v>
      </c>
      <c r="F19" s="203" t="s">
        <v>235</v>
      </c>
      <c r="G19" s="32">
        <v>0.5</v>
      </c>
      <c r="H19" s="32">
        <v>0.5</v>
      </c>
      <c r="I19" s="262" t="s">
        <v>59</v>
      </c>
      <c r="J19" s="262"/>
    </row>
    <row r="20" spans="1:10" ht="15" hidden="1">
      <c r="A20" s="247"/>
      <c r="B20" s="298"/>
      <c r="C20" s="248"/>
      <c r="D20" s="248"/>
      <c r="E20" s="248"/>
      <c r="F20" s="249"/>
      <c r="G20" s="250"/>
      <c r="H20" s="250"/>
      <c r="I20" s="239"/>
      <c r="J20" s="239"/>
    </row>
    <row r="21" spans="1:10" ht="52.5" customHeight="1">
      <c r="A21" s="51" t="s">
        <v>268</v>
      </c>
      <c r="B21" s="97" t="s">
        <v>223</v>
      </c>
      <c r="C21" s="97" t="s">
        <v>223</v>
      </c>
      <c r="D21" s="97" t="s">
        <v>223</v>
      </c>
      <c r="E21" s="97" t="s">
        <v>223</v>
      </c>
      <c r="F21" s="203" t="s">
        <v>235</v>
      </c>
      <c r="G21" s="32">
        <f>G22</f>
        <v>0.2</v>
      </c>
      <c r="H21" s="239">
        <f>H22</f>
        <v>0.2</v>
      </c>
      <c r="I21" s="251"/>
      <c r="J21" s="263"/>
    </row>
    <row r="22" spans="1:10" ht="156.75" customHeight="1">
      <c r="A22" s="215" t="s">
        <v>143</v>
      </c>
      <c r="B22" s="266">
        <v>0</v>
      </c>
      <c r="C22" s="266">
        <f>B22</f>
        <v>0</v>
      </c>
      <c r="D22" s="252">
        <f>B22</f>
        <v>0</v>
      </c>
      <c r="E22" s="323">
        <v>1</v>
      </c>
      <c r="F22" s="324"/>
      <c r="G22" s="325">
        <v>0.2</v>
      </c>
      <c r="H22" s="253">
        <v>0.2</v>
      </c>
      <c r="I22" s="246" t="s">
        <v>60</v>
      </c>
      <c r="J22" s="262"/>
    </row>
    <row r="23" spans="1:10" ht="14.25" customHeight="1">
      <c r="A23" s="454">
        <v>2</v>
      </c>
      <c r="B23" s="454"/>
      <c r="C23" s="454"/>
      <c r="D23" s="454"/>
      <c r="E23" s="454"/>
      <c r="F23" s="454"/>
      <c r="G23" s="454"/>
      <c r="H23" s="454"/>
      <c r="I23" s="454"/>
      <c r="J23" s="454"/>
    </row>
    <row r="24" spans="1:10" ht="62.25" customHeight="1">
      <c r="A24" s="51" t="s">
        <v>269</v>
      </c>
      <c r="B24" s="97" t="s">
        <v>223</v>
      </c>
      <c r="C24" s="97" t="s">
        <v>223</v>
      </c>
      <c r="D24" s="97" t="s">
        <v>223</v>
      </c>
      <c r="E24" s="97" t="s">
        <v>223</v>
      </c>
      <c r="F24" s="203" t="s">
        <v>235</v>
      </c>
      <c r="G24" s="32">
        <f>G25</f>
        <v>0.2</v>
      </c>
      <c r="H24" s="239">
        <f>H25</f>
        <v>0.2</v>
      </c>
      <c r="I24" s="239"/>
      <c r="J24" s="32"/>
    </row>
    <row r="25" spans="1:10" ht="93" customHeight="1">
      <c r="A25" s="51" t="s">
        <v>270</v>
      </c>
      <c r="B25" s="264">
        <v>0</v>
      </c>
      <c r="C25" s="326">
        <f>B25</f>
        <v>0</v>
      </c>
      <c r="D25" s="326">
        <f>B25</f>
        <v>0</v>
      </c>
      <c r="E25" s="261">
        <v>1</v>
      </c>
      <c r="F25" s="260"/>
      <c r="G25" s="32">
        <v>0.2</v>
      </c>
      <c r="H25" s="32">
        <v>0.2</v>
      </c>
      <c r="I25" s="265" t="s">
        <v>59</v>
      </c>
      <c r="J25" s="265"/>
    </row>
    <row r="26" spans="1:10" ht="15" hidden="1">
      <c r="A26" s="236"/>
      <c r="B26" s="238"/>
      <c r="C26" s="238"/>
      <c r="D26" s="238"/>
      <c r="E26" s="238"/>
      <c r="F26" s="238"/>
      <c r="G26" s="239"/>
      <c r="H26" s="239"/>
      <c r="I26" s="239"/>
      <c r="J26" s="239"/>
    </row>
    <row r="27" spans="1:10" ht="46.5" customHeight="1">
      <c r="A27" s="51" t="s">
        <v>271</v>
      </c>
      <c r="B27" s="97" t="s">
        <v>223</v>
      </c>
      <c r="C27" s="97" t="s">
        <v>223</v>
      </c>
      <c r="D27" s="97"/>
      <c r="E27" s="97" t="s">
        <v>223</v>
      </c>
      <c r="F27" s="203" t="s">
        <v>235</v>
      </c>
      <c r="G27" s="32">
        <f>G28</f>
        <v>0.5</v>
      </c>
      <c r="H27" s="239">
        <f>H28</f>
        <v>0.5</v>
      </c>
      <c r="I27" s="239"/>
      <c r="J27" s="32"/>
    </row>
    <row r="28" spans="1:10" ht="60.75" customHeight="1">
      <c r="A28" s="51" t="s">
        <v>272</v>
      </c>
      <c r="B28" s="259">
        <v>0</v>
      </c>
      <c r="C28" s="266">
        <f>B28</f>
        <v>0</v>
      </c>
      <c r="D28" s="267">
        <f>B28</f>
        <v>0</v>
      </c>
      <c r="E28" s="261">
        <v>1</v>
      </c>
      <c r="F28" s="203" t="s">
        <v>235</v>
      </c>
      <c r="G28" s="32">
        <v>0.5</v>
      </c>
      <c r="H28" s="32">
        <v>0.5</v>
      </c>
      <c r="I28" s="262" t="s">
        <v>60</v>
      </c>
      <c r="J28" s="262"/>
    </row>
    <row r="29" spans="1:10" ht="15" hidden="1">
      <c r="A29" s="236"/>
      <c r="B29" s="238"/>
      <c r="C29" s="238"/>
      <c r="D29" s="238"/>
      <c r="E29" s="238"/>
      <c r="F29" s="238"/>
      <c r="G29" s="239"/>
      <c r="H29" s="239"/>
      <c r="I29" s="239"/>
      <c r="J29" s="239"/>
    </row>
    <row r="30" spans="1:10" ht="28.5" customHeight="1">
      <c r="A30" s="51" t="s">
        <v>273</v>
      </c>
      <c r="B30" s="97" t="s">
        <v>223</v>
      </c>
      <c r="C30" s="97"/>
      <c r="D30" s="97" t="s">
        <v>223</v>
      </c>
      <c r="E30" s="97" t="s">
        <v>223</v>
      </c>
      <c r="F30" s="203" t="s">
        <v>235</v>
      </c>
      <c r="G30" s="32">
        <f>(G32+G33)/2</f>
        <v>0.5</v>
      </c>
      <c r="H30" s="32">
        <f>(H32+H33)/2</f>
        <v>0.5</v>
      </c>
      <c r="I30" s="32"/>
      <c r="J30" s="32"/>
    </row>
    <row r="31" spans="1:10" ht="15">
      <c r="A31" s="51" t="s">
        <v>232</v>
      </c>
      <c r="B31" s="106"/>
      <c r="C31" s="106"/>
      <c r="D31" s="106"/>
      <c r="E31" s="106"/>
      <c r="F31" s="106"/>
      <c r="G31" s="32"/>
      <c r="H31" s="32"/>
      <c r="I31" s="32"/>
      <c r="J31" s="32"/>
    </row>
    <row r="32" spans="1:10" ht="81" customHeight="1">
      <c r="A32" s="217" t="s">
        <v>130</v>
      </c>
      <c r="B32" s="268">
        <v>1</v>
      </c>
      <c r="C32" s="260">
        <f>B32</f>
        <v>1</v>
      </c>
      <c r="D32" s="260">
        <f>B32</f>
        <v>1</v>
      </c>
      <c r="E32" s="261">
        <v>1</v>
      </c>
      <c r="F32" s="203" t="s">
        <v>225</v>
      </c>
      <c r="G32" s="32">
        <v>0.5</v>
      </c>
      <c r="H32" s="32">
        <v>0.5</v>
      </c>
      <c r="I32" s="262" t="s">
        <v>125</v>
      </c>
      <c r="J32" s="269" t="s">
        <v>214</v>
      </c>
    </row>
    <row r="33" spans="1:10" s="54" customFormat="1" ht="93" customHeight="1">
      <c r="A33" s="51" t="s">
        <v>131</v>
      </c>
      <c r="B33" s="270">
        <v>0</v>
      </c>
      <c r="C33" s="270">
        <v>0</v>
      </c>
      <c r="D33" s="270">
        <v>0</v>
      </c>
      <c r="E33" s="261">
        <v>1</v>
      </c>
      <c r="F33" s="203" t="s">
        <v>235</v>
      </c>
      <c r="G33" s="32">
        <v>0.5</v>
      </c>
      <c r="H33" s="32">
        <v>0.5</v>
      </c>
      <c r="I33" s="265" t="s">
        <v>59</v>
      </c>
      <c r="J33" s="265"/>
    </row>
    <row r="34" spans="1:10" ht="42.75" customHeight="1">
      <c r="A34" s="51" t="s">
        <v>274</v>
      </c>
      <c r="B34" s="97" t="s">
        <v>223</v>
      </c>
      <c r="C34" s="97" t="s">
        <v>223</v>
      </c>
      <c r="D34" s="97" t="s">
        <v>223</v>
      </c>
      <c r="E34" s="97" t="s">
        <v>223</v>
      </c>
      <c r="F34" s="203" t="s">
        <v>235</v>
      </c>
      <c r="G34" s="32">
        <f>G35</f>
        <v>0.2</v>
      </c>
      <c r="H34" s="239">
        <f>H35</f>
        <v>0.2</v>
      </c>
      <c r="I34" s="239"/>
      <c r="J34" s="32"/>
    </row>
    <row r="35" spans="1:10" ht="78.75" customHeight="1">
      <c r="A35" s="51" t="s">
        <v>275</v>
      </c>
      <c r="B35" s="270">
        <v>0</v>
      </c>
      <c r="C35" s="270">
        <v>0</v>
      </c>
      <c r="D35" s="270">
        <v>0</v>
      </c>
      <c r="E35" s="272">
        <v>1</v>
      </c>
      <c r="F35" s="106"/>
      <c r="G35" s="32">
        <v>0.2</v>
      </c>
      <c r="H35" s="32">
        <v>0.2</v>
      </c>
      <c r="I35" s="265" t="s">
        <v>59</v>
      </c>
      <c r="J35" s="265"/>
    </row>
    <row r="36" spans="1:10" ht="15" hidden="1">
      <c r="A36" s="236"/>
      <c r="B36" s="238"/>
      <c r="C36" s="238"/>
      <c r="D36" s="238"/>
      <c r="E36" s="238"/>
      <c r="F36" s="238"/>
      <c r="G36" s="239"/>
      <c r="H36" s="239"/>
      <c r="I36" s="239"/>
      <c r="J36" s="239"/>
    </row>
    <row r="37" spans="1:10" ht="30">
      <c r="A37" s="51" t="s">
        <v>276</v>
      </c>
      <c r="B37" s="451" t="s">
        <v>223</v>
      </c>
      <c r="C37" s="452"/>
      <c r="D37" s="452"/>
      <c r="E37" s="452"/>
      <c r="F37" s="97" t="s">
        <v>223</v>
      </c>
      <c r="G37" s="271">
        <f>(G8+G13+G21+G24+G27+G30+G34)/7</f>
        <v>0.4428571428571429</v>
      </c>
      <c r="H37" s="254">
        <f>(H8+H13+H21+H24+H27+H30+H34)/7</f>
        <v>0.5857142857142857</v>
      </c>
      <c r="I37" s="254"/>
      <c r="J37" s="271"/>
    </row>
    <row r="40" spans="1:7" ht="15">
      <c r="A40" s="393" t="s">
        <v>149</v>
      </c>
      <c r="B40" s="393"/>
      <c r="C40" s="393"/>
      <c r="D40" s="113"/>
      <c r="E40" s="113" t="s">
        <v>150</v>
      </c>
      <c r="G40"/>
    </row>
    <row r="41" spans="1:7" ht="12.75">
      <c r="A41" s="389" t="s">
        <v>151</v>
      </c>
      <c r="B41" s="389"/>
      <c r="C41" s="389"/>
      <c r="D41" s="115" t="s">
        <v>153</v>
      </c>
      <c r="E41" s="114"/>
      <c r="G41"/>
    </row>
  </sheetData>
  <sheetProtection/>
  <mergeCells count="11">
    <mergeCell ref="A40:C40"/>
    <mergeCell ref="A41:C41"/>
    <mergeCell ref="B37:E37"/>
    <mergeCell ref="A1:G1"/>
    <mergeCell ref="F3:F5"/>
    <mergeCell ref="G3:H4"/>
    <mergeCell ref="A23:J23"/>
    <mergeCell ref="B3:D3"/>
    <mergeCell ref="A3:A5"/>
    <mergeCell ref="C4:C5"/>
    <mergeCell ref="E3:E5"/>
  </mergeCells>
  <printOptions/>
  <pageMargins left="0.5905511811023623" right="0" top="0.5905511811023623" bottom="0.5905511811023623" header="0.5118110236220472" footer="0.5118110236220472"/>
  <pageSetup blackAndWhite="1" fitToHeight="2" horizontalDpi="600" verticalDpi="600" orientation="portrait" paperSize="9" scale="77" r:id="rId1"/>
  <rowBreaks count="1" manualBreakCount="1">
    <brk id="2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C68"/>
  <sheetViews>
    <sheetView zoomScaleSheetLayoutView="75" zoomScalePageLayoutView="0" workbookViewId="0" topLeftCell="A1">
      <selection activeCell="O14" sqref="O14"/>
    </sheetView>
  </sheetViews>
  <sheetFormatPr defaultColWidth="9.00390625" defaultRowHeight="12.75" outlineLevelRow="1" outlineLevelCol="1"/>
  <cols>
    <col min="1" max="1" width="53.25390625" style="0" customWidth="1"/>
    <col min="2" max="2" width="14.375" style="0" customWidth="1"/>
    <col min="3" max="3" width="11.125" style="0" customWidth="1" outlineLevel="1"/>
    <col min="4" max="4" width="9.625" style="54" hidden="1" customWidth="1"/>
    <col min="5" max="5" width="9.75390625" style="0" customWidth="1"/>
    <col min="6" max="6" width="10.125" style="0" customWidth="1" outlineLevel="1"/>
    <col min="7" max="7" width="12.625" style="0" customWidth="1" outlineLevel="1" collapsed="1"/>
    <col min="8" max="8" width="10.875" style="0" hidden="1" customWidth="1"/>
  </cols>
  <sheetData>
    <row r="1" spans="1:55" ht="43.5" customHeight="1">
      <c r="A1" s="453" t="s">
        <v>206</v>
      </c>
      <c r="B1" s="453"/>
      <c r="C1" s="453"/>
      <c r="D1" s="453"/>
      <c r="E1" s="453"/>
      <c r="F1" s="453"/>
      <c r="G1" s="453"/>
      <c r="H1" s="19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8" ht="15" customHeight="1">
      <c r="A2" s="473"/>
      <c r="B2" s="473"/>
      <c r="C2" s="473"/>
      <c r="D2" s="473"/>
      <c r="E2" s="473"/>
      <c r="F2" s="473"/>
      <c r="G2" s="473"/>
      <c r="H2" s="473"/>
    </row>
    <row r="3" spans="1:8" ht="15" customHeight="1">
      <c r="A3" s="450" t="s">
        <v>263</v>
      </c>
      <c r="B3" s="450" t="s">
        <v>218</v>
      </c>
      <c r="C3" s="450"/>
      <c r="D3" s="450"/>
      <c r="E3" s="450" t="s">
        <v>219</v>
      </c>
      <c r="F3" s="450" t="s">
        <v>221</v>
      </c>
      <c r="G3" s="450" t="s">
        <v>220</v>
      </c>
      <c r="H3" s="450"/>
    </row>
    <row r="4" spans="1:8" ht="21.75" customHeight="1">
      <c r="A4" s="450"/>
      <c r="B4" s="450" t="s">
        <v>105</v>
      </c>
      <c r="C4" s="450" t="s">
        <v>192</v>
      </c>
      <c r="D4" s="450"/>
      <c r="E4" s="450"/>
      <c r="F4" s="450"/>
      <c r="G4" s="450"/>
      <c r="H4" s="450"/>
    </row>
    <row r="5" spans="1:8" ht="21.75" customHeight="1" hidden="1" outlineLevel="1">
      <c r="A5" s="450"/>
      <c r="B5" s="450"/>
      <c r="C5" s="1" t="s">
        <v>108</v>
      </c>
      <c r="D5" s="49" t="s">
        <v>109</v>
      </c>
      <c r="E5" s="450"/>
      <c r="F5" s="450"/>
      <c r="G5" s="1" t="s">
        <v>108</v>
      </c>
      <c r="H5" s="1" t="s">
        <v>109</v>
      </c>
    </row>
    <row r="6" spans="1:8" ht="12.75" collapsed="1">
      <c r="A6" s="60">
        <v>1</v>
      </c>
      <c r="B6" s="60">
        <v>2</v>
      </c>
      <c r="C6" s="60">
        <v>3</v>
      </c>
      <c r="D6" s="105">
        <v>3</v>
      </c>
      <c r="E6" s="60">
        <v>4</v>
      </c>
      <c r="F6" s="60">
        <v>5</v>
      </c>
      <c r="G6" s="60">
        <v>6</v>
      </c>
      <c r="H6" s="60">
        <v>5</v>
      </c>
    </row>
    <row r="7" spans="1:8" ht="66.75" customHeight="1">
      <c r="A7" s="279" t="s">
        <v>0</v>
      </c>
      <c r="B7" s="97" t="s">
        <v>110</v>
      </c>
      <c r="C7" s="97" t="s">
        <v>110</v>
      </c>
      <c r="D7" s="97" t="s">
        <v>110</v>
      </c>
      <c r="E7" s="280">
        <f>C7/B7</f>
        <v>1</v>
      </c>
      <c r="F7" s="203" t="s">
        <v>225</v>
      </c>
      <c r="G7" s="49">
        <v>2</v>
      </c>
      <c r="H7" s="49">
        <v>2</v>
      </c>
    </row>
    <row r="8" spans="1:8" ht="15" hidden="1">
      <c r="A8" s="243"/>
      <c r="B8" s="236"/>
      <c r="C8" s="236"/>
      <c r="D8" s="236"/>
      <c r="E8" s="236"/>
      <c r="F8" s="236"/>
      <c r="G8" s="236"/>
      <c r="H8" s="236"/>
    </row>
    <row r="9" spans="1:8" ht="34.5" customHeight="1">
      <c r="A9" s="279" t="s">
        <v>1</v>
      </c>
      <c r="B9" s="97" t="s">
        <v>223</v>
      </c>
      <c r="C9" s="97" t="s">
        <v>223</v>
      </c>
      <c r="D9" s="97" t="s">
        <v>223</v>
      </c>
      <c r="E9" s="97" t="s">
        <v>223</v>
      </c>
      <c r="F9" s="97" t="s">
        <v>223</v>
      </c>
      <c r="G9" s="52">
        <f>(G11+G21+G23+G25+G26+G28)/6</f>
        <v>2</v>
      </c>
      <c r="H9" s="52" t="e">
        <f>(H11+H21+H23+#REF!+H26+H28)/6</f>
        <v>#REF!</v>
      </c>
    </row>
    <row r="10" spans="1:8" ht="15">
      <c r="A10" s="279" t="s">
        <v>232</v>
      </c>
      <c r="B10" s="51"/>
      <c r="C10" s="51"/>
      <c r="D10" s="51"/>
      <c r="E10" s="51"/>
      <c r="F10" s="51"/>
      <c r="G10" s="51"/>
      <c r="H10" s="51"/>
    </row>
    <row r="11" spans="1:8" ht="15.75" customHeight="1">
      <c r="A11" s="455" t="s">
        <v>132</v>
      </c>
      <c r="B11" s="433">
        <v>0</v>
      </c>
      <c r="C11" s="433">
        <f>B11</f>
        <v>0</v>
      </c>
      <c r="D11" s="433">
        <f>B11</f>
        <v>0</v>
      </c>
      <c r="E11" s="465">
        <v>1</v>
      </c>
      <c r="F11" s="474" t="s">
        <v>235</v>
      </c>
      <c r="G11" s="460">
        <v>2</v>
      </c>
      <c r="H11" s="471">
        <v>2</v>
      </c>
    </row>
    <row r="12" spans="1:8" ht="23.25" customHeight="1">
      <c r="A12" s="456"/>
      <c r="B12" s="463"/>
      <c r="C12" s="463"/>
      <c r="D12" s="463"/>
      <c r="E12" s="465"/>
      <c r="F12" s="474"/>
      <c r="G12" s="461"/>
      <c r="H12" s="471"/>
    </row>
    <row r="13" spans="1:8" ht="12.75">
      <c r="A13" s="456"/>
      <c r="B13" s="463"/>
      <c r="C13" s="463"/>
      <c r="D13" s="463"/>
      <c r="E13" s="465"/>
      <c r="F13" s="474"/>
      <c r="G13" s="461"/>
      <c r="H13" s="471"/>
    </row>
    <row r="14" spans="1:8" ht="20.25" customHeight="1">
      <c r="A14" s="456"/>
      <c r="B14" s="463"/>
      <c r="C14" s="463"/>
      <c r="D14" s="463"/>
      <c r="E14" s="465"/>
      <c r="F14" s="474"/>
      <c r="G14" s="461"/>
      <c r="H14" s="471"/>
    </row>
    <row r="15" spans="1:8" ht="24.75" customHeight="1">
      <c r="A15" s="456"/>
      <c r="B15" s="463"/>
      <c r="C15" s="463"/>
      <c r="D15" s="463"/>
      <c r="E15" s="465"/>
      <c r="F15" s="474"/>
      <c r="G15" s="461"/>
      <c r="H15" s="471"/>
    </row>
    <row r="16" spans="1:8" ht="21" customHeight="1" hidden="1">
      <c r="A16" s="456"/>
      <c r="B16" s="463"/>
      <c r="C16" s="463"/>
      <c r="D16" s="463"/>
      <c r="E16" s="465"/>
      <c r="F16" s="474"/>
      <c r="G16" s="461"/>
      <c r="H16" s="471"/>
    </row>
    <row r="17" spans="1:8" ht="38.25" customHeight="1" hidden="1">
      <c r="A17" s="456"/>
      <c r="B17" s="463"/>
      <c r="C17" s="463"/>
      <c r="D17" s="463"/>
      <c r="E17" s="465"/>
      <c r="F17" s="474"/>
      <c r="G17" s="461"/>
      <c r="H17" s="471"/>
    </row>
    <row r="18" spans="1:8" ht="25.5" customHeight="1" hidden="1">
      <c r="A18" s="456"/>
      <c r="B18" s="463"/>
      <c r="C18" s="463"/>
      <c r="D18" s="463"/>
      <c r="E18" s="465"/>
      <c r="F18" s="474"/>
      <c r="G18" s="461"/>
      <c r="H18" s="471"/>
    </row>
    <row r="19" spans="1:8" ht="25.5" customHeight="1" hidden="1">
      <c r="A19" s="456"/>
      <c r="B19" s="463"/>
      <c r="C19" s="463"/>
      <c r="D19" s="463"/>
      <c r="E19" s="465"/>
      <c r="F19" s="474"/>
      <c r="G19" s="461"/>
      <c r="H19" s="471"/>
    </row>
    <row r="20" spans="1:8" ht="15" customHeight="1" hidden="1">
      <c r="A20" s="457"/>
      <c r="B20" s="434"/>
      <c r="C20" s="434"/>
      <c r="D20" s="434"/>
      <c r="E20" s="465"/>
      <c r="F20" s="474"/>
      <c r="G20" s="462"/>
      <c r="H20" s="471"/>
    </row>
    <row r="21" spans="1:8" ht="15" customHeight="1">
      <c r="A21" s="455" t="s">
        <v>133</v>
      </c>
      <c r="B21" s="464">
        <v>1</v>
      </c>
      <c r="C21" s="464">
        <v>1</v>
      </c>
      <c r="D21" s="464">
        <v>1</v>
      </c>
      <c r="E21" s="465">
        <v>1</v>
      </c>
      <c r="F21" s="466" t="s">
        <v>225</v>
      </c>
      <c r="G21" s="460">
        <v>2</v>
      </c>
      <c r="H21" s="459">
        <v>2</v>
      </c>
    </row>
    <row r="22" spans="1:8" ht="78.75" customHeight="1">
      <c r="A22" s="457"/>
      <c r="B22" s="464"/>
      <c r="C22" s="464"/>
      <c r="D22" s="464"/>
      <c r="E22" s="465"/>
      <c r="F22" s="466"/>
      <c r="G22" s="462"/>
      <c r="H22" s="459"/>
    </row>
    <row r="23" spans="1:8" ht="15" customHeight="1">
      <c r="A23" s="417" t="s">
        <v>134</v>
      </c>
      <c r="B23" s="467">
        <v>0</v>
      </c>
      <c r="C23" s="467">
        <v>0</v>
      </c>
      <c r="D23" s="467">
        <v>0</v>
      </c>
      <c r="E23" s="465">
        <v>1</v>
      </c>
      <c r="F23" s="466" t="s">
        <v>235</v>
      </c>
      <c r="G23" s="460">
        <v>2</v>
      </c>
      <c r="H23" s="459">
        <v>2</v>
      </c>
    </row>
    <row r="24" spans="1:8" ht="92.25" customHeight="1">
      <c r="A24" s="418"/>
      <c r="B24" s="467"/>
      <c r="C24" s="467"/>
      <c r="D24" s="467"/>
      <c r="E24" s="465"/>
      <c r="F24" s="466"/>
      <c r="G24" s="462"/>
      <c r="H24" s="459"/>
    </row>
    <row r="25" spans="1:8" ht="115.5" customHeight="1">
      <c r="A25" s="279" t="s">
        <v>135</v>
      </c>
      <c r="B25" s="281">
        <v>0</v>
      </c>
      <c r="C25" s="327">
        <v>0</v>
      </c>
      <c r="D25" s="328"/>
      <c r="E25" s="198">
        <v>1</v>
      </c>
      <c r="F25" s="203" t="s">
        <v>235</v>
      </c>
      <c r="G25" s="49">
        <v>2</v>
      </c>
      <c r="H25" s="202"/>
    </row>
    <row r="26" spans="1:8" s="54" customFormat="1" ht="15" customHeight="1">
      <c r="A26" s="455" t="s">
        <v>136</v>
      </c>
      <c r="B26" s="458">
        <v>0</v>
      </c>
      <c r="C26" s="458">
        <v>0</v>
      </c>
      <c r="D26" s="472">
        <v>0</v>
      </c>
      <c r="E26" s="465">
        <v>1</v>
      </c>
      <c r="F26" s="466" t="s">
        <v>225</v>
      </c>
      <c r="G26" s="460">
        <v>2</v>
      </c>
      <c r="H26" s="459">
        <v>2</v>
      </c>
    </row>
    <row r="27" spans="1:8" s="54" customFormat="1" ht="58.5" customHeight="1">
      <c r="A27" s="457"/>
      <c r="B27" s="458"/>
      <c r="C27" s="458"/>
      <c r="D27" s="472"/>
      <c r="E27" s="465"/>
      <c r="F27" s="466"/>
      <c r="G27" s="462"/>
      <c r="H27" s="459"/>
    </row>
    <row r="28" spans="1:8" ht="15.75" customHeight="1">
      <c r="A28" s="455" t="s">
        <v>137</v>
      </c>
      <c r="B28" s="460">
        <v>0</v>
      </c>
      <c r="C28" s="460">
        <v>2</v>
      </c>
      <c r="D28" s="470">
        <v>0</v>
      </c>
      <c r="E28" s="377">
        <v>1.2</v>
      </c>
      <c r="F28" s="460" t="s">
        <v>225</v>
      </c>
      <c r="G28" s="460">
        <v>2</v>
      </c>
      <c r="H28" s="471">
        <v>2</v>
      </c>
    </row>
    <row r="29" spans="1:8" ht="27" customHeight="1">
      <c r="A29" s="456"/>
      <c r="B29" s="461"/>
      <c r="C29" s="461"/>
      <c r="D29" s="470"/>
      <c r="E29" s="469"/>
      <c r="F29" s="461"/>
      <c r="G29" s="461"/>
      <c r="H29" s="471"/>
    </row>
    <row r="30" spans="1:8" ht="18" customHeight="1">
      <c r="A30" s="456"/>
      <c r="B30" s="461"/>
      <c r="C30" s="461"/>
      <c r="D30" s="470"/>
      <c r="E30" s="469"/>
      <c r="F30" s="461"/>
      <c r="G30" s="461"/>
      <c r="H30" s="471"/>
    </row>
    <row r="31" spans="1:8" ht="26.25" customHeight="1" hidden="1" outlineLevel="1">
      <c r="A31" s="456"/>
      <c r="B31" s="462"/>
      <c r="C31" s="462"/>
      <c r="D31" s="470"/>
      <c r="E31" s="469"/>
      <c r="F31" s="461"/>
      <c r="G31" s="461"/>
      <c r="H31" s="471"/>
    </row>
    <row r="32" spans="1:8" ht="15" customHeight="1" hidden="1" outlineLevel="1">
      <c r="A32" s="456"/>
      <c r="B32" s="459">
        <v>3</v>
      </c>
      <c r="C32" s="459">
        <v>3</v>
      </c>
      <c r="D32" s="459">
        <v>3</v>
      </c>
      <c r="E32" s="469"/>
      <c r="F32" s="461"/>
      <c r="G32" s="461"/>
      <c r="H32" s="471"/>
    </row>
    <row r="33" spans="1:8" ht="26.25" customHeight="1" hidden="1" outlineLevel="1">
      <c r="A33" s="456"/>
      <c r="B33" s="459"/>
      <c r="C33" s="459"/>
      <c r="D33" s="459"/>
      <c r="E33" s="469"/>
      <c r="F33" s="461"/>
      <c r="G33" s="461"/>
      <c r="H33" s="471"/>
    </row>
    <row r="34" spans="1:8" ht="26.25" customHeight="1" hidden="1" outlineLevel="1">
      <c r="A34" s="456"/>
      <c r="B34" s="459">
        <v>3</v>
      </c>
      <c r="C34" s="459">
        <v>3</v>
      </c>
      <c r="D34" s="459">
        <v>3</v>
      </c>
      <c r="E34" s="469"/>
      <c r="F34" s="461"/>
      <c r="G34" s="461"/>
      <c r="H34" s="471"/>
    </row>
    <row r="35" spans="1:8" ht="26.25" customHeight="1" hidden="1" outlineLevel="1">
      <c r="A35" s="456"/>
      <c r="B35" s="459"/>
      <c r="C35" s="459"/>
      <c r="D35" s="459"/>
      <c r="E35" s="469"/>
      <c r="F35" s="461"/>
      <c r="G35" s="461"/>
      <c r="H35" s="471"/>
    </row>
    <row r="36" spans="1:8" ht="26.25" customHeight="1" hidden="1" outlineLevel="1">
      <c r="A36" s="456"/>
      <c r="B36" s="459">
        <v>3</v>
      </c>
      <c r="C36" s="459">
        <v>3</v>
      </c>
      <c r="D36" s="459">
        <v>3</v>
      </c>
      <c r="E36" s="469"/>
      <c r="F36" s="461"/>
      <c r="G36" s="461"/>
      <c r="H36" s="471"/>
    </row>
    <row r="37" spans="1:8" ht="26.25" customHeight="1" hidden="1" outlineLevel="1">
      <c r="A37" s="457"/>
      <c r="B37" s="459"/>
      <c r="C37" s="459"/>
      <c r="D37" s="459"/>
      <c r="E37" s="378"/>
      <c r="F37" s="462"/>
      <c r="G37" s="462"/>
      <c r="H37" s="471"/>
    </row>
    <row r="38" spans="1:8" ht="15" hidden="1" outlineLevel="1">
      <c r="A38" s="243"/>
      <c r="B38" s="240"/>
      <c r="C38" s="240"/>
      <c r="D38" s="240"/>
      <c r="E38" s="240"/>
      <c r="F38" s="274"/>
      <c r="G38" s="240"/>
      <c r="H38" s="240"/>
    </row>
    <row r="39" spans="1:8" s="54" customFormat="1" ht="30" collapsed="1">
      <c r="A39" s="279" t="s">
        <v>2</v>
      </c>
      <c r="B39" s="97" t="s">
        <v>223</v>
      </c>
      <c r="C39" s="97" t="s">
        <v>223</v>
      </c>
      <c r="D39" s="97"/>
      <c r="E39" s="97" t="s">
        <v>223</v>
      </c>
      <c r="F39" s="97" t="s">
        <v>223</v>
      </c>
      <c r="G39" s="49">
        <f>(G43+G45)/2</f>
        <v>2</v>
      </c>
      <c r="H39" s="49" t="e">
        <f>(H43+#REF!)/2</f>
        <v>#REF!</v>
      </c>
    </row>
    <row r="40" spans="1:8" ht="15">
      <c r="A40" s="279" t="s">
        <v>232</v>
      </c>
      <c r="B40" s="51"/>
      <c r="C40" s="51"/>
      <c r="D40" s="51"/>
      <c r="E40" s="51"/>
      <c r="F40" s="51"/>
      <c r="G40" s="51"/>
      <c r="H40" s="51"/>
    </row>
    <row r="41" spans="1:8" ht="18.75" customHeight="1">
      <c r="A41" s="478">
        <v>2</v>
      </c>
      <c r="B41" s="478"/>
      <c r="C41" s="478"/>
      <c r="D41" s="478"/>
      <c r="E41" s="478"/>
      <c r="F41" s="478"/>
      <c r="G41" s="478"/>
      <c r="H41" s="478"/>
    </row>
    <row r="42" spans="1:8" ht="15">
      <c r="A42" s="49">
        <v>1</v>
      </c>
      <c r="B42" s="49">
        <v>2</v>
      </c>
      <c r="C42" s="49">
        <v>3</v>
      </c>
      <c r="D42" s="49">
        <v>3</v>
      </c>
      <c r="E42" s="49">
        <v>4</v>
      </c>
      <c r="F42" s="49">
        <v>5</v>
      </c>
      <c r="G42" s="49">
        <v>6</v>
      </c>
      <c r="H42" s="49">
        <v>5</v>
      </c>
    </row>
    <row r="43" spans="1:8" ht="15" customHeight="1">
      <c r="A43" s="455" t="s">
        <v>138</v>
      </c>
      <c r="B43" s="460">
        <v>1</v>
      </c>
      <c r="C43" s="460">
        <f>B43</f>
        <v>1</v>
      </c>
      <c r="D43" s="459">
        <f>C43</f>
        <v>1</v>
      </c>
      <c r="E43" s="468">
        <f>C43/B43</f>
        <v>1</v>
      </c>
      <c r="F43" s="466" t="s">
        <v>235</v>
      </c>
      <c r="G43" s="460">
        <v>2</v>
      </c>
      <c r="H43" s="459">
        <v>2</v>
      </c>
    </row>
    <row r="44" spans="1:8" ht="36" customHeight="1">
      <c r="A44" s="457"/>
      <c r="B44" s="462"/>
      <c r="C44" s="462"/>
      <c r="D44" s="459"/>
      <c r="E44" s="468"/>
      <c r="F44" s="466"/>
      <c r="G44" s="462"/>
      <c r="H44" s="459"/>
    </row>
    <row r="45" spans="1:8" ht="69" customHeight="1">
      <c r="A45" s="279" t="s">
        <v>139</v>
      </c>
      <c r="B45" s="282" t="s">
        <v>223</v>
      </c>
      <c r="C45" s="282" t="s">
        <v>223</v>
      </c>
      <c r="D45" s="283"/>
      <c r="E45" s="282" t="s">
        <v>223</v>
      </c>
      <c r="F45" s="53" t="s">
        <v>225</v>
      </c>
      <c r="G45" s="311">
        <f>(G46+G47+G48)/3</f>
        <v>2</v>
      </c>
      <c r="H45" s="275"/>
    </row>
    <row r="46" spans="1:8" ht="65.25" customHeight="1">
      <c r="A46" s="279" t="s">
        <v>3</v>
      </c>
      <c r="B46" s="52">
        <v>0</v>
      </c>
      <c r="C46" s="52">
        <f>B46</f>
        <v>0</v>
      </c>
      <c r="D46" s="276">
        <f>B46</f>
        <v>0</v>
      </c>
      <c r="E46" s="198">
        <v>1</v>
      </c>
      <c r="F46" s="51"/>
      <c r="G46" s="49">
        <v>2</v>
      </c>
      <c r="H46" s="49">
        <v>2</v>
      </c>
    </row>
    <row r="47" spans="1:8" ht="30.75" customHeight="1">
      <c r="A47" s="279" t="s">
        <v>4</v>
      </c>
      <c r="B47" s="52">
        <v>0</v>
      </c>
      <c r="C47" s="52">
        <v>0</v>
      </c>
      <c r="D47" s="273">
        <v>0</v>
      </c>
      <c r="E47" s="198">
        <v>1</v>
      </c>
      <c r="F47" s="51"/>
      <c r="G47" s="49">
        <v>2</v>
      </c>
      <c r="H47" s="49">
        <v>2</v>
      </c>
    </row>
    <row r="48" spans="1:8" ht="30">
      <c r="A48" s="279" t="s">
        <v>5</v>
      </c>
      <c r="B48" s="52">
        <v>0</v>
      </c>
      <c r="C48" s="52">
        <v>0</v>
      </c>
      <c r="D48" s="52">
        <v>0</v>
      </c>
      <c r="E48" s="198">
        <v>1</v>
      </c>
      <c r="F48" s="51"/>
      <c r="G48" s="49">
        <v>2</v>
      </c>
      <c r="H48" s="49">
        <v>2</v>
      </c>
    </row>
    <row r="49" spans="1:8" ht="15" hidden="1">
      <c r="A49" s="243"/>
      <c r="B49" s="236"/>
      <c r="C49" s="236"/>
      <c r="D49" s="236"/>
      <c r="E49" s="277"/>
      <c r="F49" s="236"/>
      <c r="G49" s="236"/>
      <c r="H49" s="236"/>
    </row>
    <row r="50" spans="1:8" ht="35.25" customHeight="1">
      <c r="A50" s="279" t="s">
        <v>6</v>
      </c>
      <c r="B50" s="51"/>
      <c r="C50" s="51"/>
      <c r="D50" s="51"/>
      <c r="E50" s="284"/>
      <c r="F50" s="203" t="s">
        <v>235</v>
      </c>
      <c r="G50" s="49">
        <f>G51</f>
        <v>2</v>
      </c>
      <c r="H50" s="49">
        <f>H51</f>
        <v>2</v>
      </c>
    </row>
    <row r="51" spans="1:8" ht="61.5" customHeight="1">
      <c r="A51" s="279" t="s">
        <v>7</v>
      </c>
      <c r="B51" s="285">
        <v>0</v>
      </c>
      <c r="C51" s="52">
        <v>0</v>
      </c>
      <c r="D51" s="107">
        <v>0</v>
      </c>
      <c r="E51" s="198">
        <v>1</v>
      </c>
      <c r="F51" s="51"/>
      <c r="G51" s="49">
        <v>2</v>
      </c>
      <c r="H51" s="49">
        <v>2</v>
      </c>
    </row>
    <row r="52" spans="1:8" ht="15" hidden="1">
      <c r="A52" s="243"/>
      <c r="B52" s="236"/>
      <c r="C52" s="236"/>
      <c r="D52" s="236"/>
      <c r="E52" s="277"/>
      <c r="F52" s="236"/>
      <c r="G52" s="236"/>
      <c r="H52" s="236"/>
    </row>
    <row r="53" spans="1:8" ht="59.25" customHeight="1">
      <c r="A53" s="279" t="s">
        <v>8</v>
      </c>
      <c r="B53" s="282" t="s">
        <v>223</v>
      </c>
      <c r="C53" s="282" t="s">
        <v>223</v>
      </c>
      <c r="D53" s="451" t="s">
        <v>223</v>
      </c>
      <c r="E53" s="282" t="s">
        <v>223</v>
      </c>
      <c r="F53" s="51"/>
      <c r="G53" s="49">
        <f>(G55+G57)/2</f>
        <v>2</v>
      </c>
      <c r="H53" s="237">
        <f>(H55+H57)/2</f>
        <v>2</v>
      </c>
    </row>
    <row r="54" spans="1:8" ht="15">
      <c r="A54" s="279" t="s">
        <v>232</v>
      </c>
      <c r="B54" s="97"/>
      <c r="C54" s="97"/>
      <c r="D54" s="451"/>
      <c r="E54" s="97"/>
      <c r="F54" s="51"/>
      <c r="G54" s="51"/>
      <c r="H54" s="236"/>
    </row>
    <row r="55" spans="1:8" ht="14.25" customHeight="1">
      <c r="A55" s="455" t="s">
        <v>140</v>
      </c>
      <c r="B55" s="474">
        <v>1</v>
      </c>
      <c r="C55" s="474">
        <f>B55</f>
        <v>1</v>
      </c>
      <c r="D55" s="474">
        <f>B55</f>
        <v>1</v>
      </c>
      <c r="E55" s="468">
        <v>1</v>
      </c>
      <c r="F55" s="474" t="s">
        <v>235</v>
      </c>
      <c r="G55" s="474">
        <v>2</v>
      </c>
      <c r="H55" s="474">
        <v>2</v>
      </c>
    </row>
    <row r="56" spans="1:8" ht="69.75" customHeight="1">
      <c r="A56" s="457"/>
      <c r="B56" s="474"/>
      <c r="C56" s="474"/>
      <c r="D56" s="474"/>
      <c r="E56" s="468"/>
      <c r="F56" s="474"/>
      <c r="G56" s="474"/>
      <c r="H56" s="474"/>
    </row>
    <row r="57" spans="1:8" ht="15" customHeight="1">
      <c r="A57" s="455" t="s">
        <v>141</v>
      </c>
      <c r="B57" s="475">
        <v>1</v>
      </c>
      <c r="C57" s="475">
        <v>1</v>
      </c>
      <c r="D57" s="476">
        <v>1</v>
      </c>
      <c r="E57" s="468">
        <v>1</v>
      </c>
      <c r="F57" s="466" t="s">
        <v>225</v>
      </c>
      <c r="G57" s="466">
        <v>2</v>
      </c>
      <c r="H57" s="466">
        <v>2</v>
      </c>
    </row>
    <row r="58" spans="1:8" ht="88.5" customHeight="1">
      <c r="A58" s="457"/>
      <c r="B58" s="475"/>
      <c r="C58" s="475"/>
      <c r="D58" s="476"/>
      <c r="E58" s="468"/>
      <c r="F58" s="466"/>
      <c r="G58" s="466"/>
      <c r="H58" s="466"/>
    </row>
    <row r="59" spans="1:8" ht="15">
      <c r="A59" s="279"/>
      <c r="B59" s="51"/>
      <c r="C59" s="51"/>
      <c r="D59" s="51" t="s">
        <v>126</v>
      </c>
      <c r="E59" s="51"/>
      <c r="F59" s="51"/>
      <c r="G59" s="51"/>
      <c r="H59" s="51"/>
    </row>
    <row r="60" spans="1:8" ht="30">
      <c r="A60" s="279" t="s">
        <v>9</v>
      </c>
      <c r="B60" s="51"/>
      <c r="C60" s="51"/>
      <c r="D60" s="51"/>
      <c r="E60" s="51"/>
      <c r="F60" s="51"/>
      <c r="G60" s="138">
        <f>(G7+G9+G39+G50+G53)/5</f>
        <v>2</v>
      </c>
      <c r="H60" s="278" t="e">
        <f>(H7+H9+H39+H50+H53)/5</f>
        <v>#REF!</v>
      </c>
    </row>
    <row r="62" spans="1:55" ht="12.75" customHeight="1" hidden="1" outlineLevel="1">
      <c r="A62" s="479" t="s">
        <v>10</v>
      </c>
      <c r="B62" s="479"/>
      <c r="C62" s="479"/>
      <c r="D62" s="479"/>
      <c r="E62" s="479"/>
      <c r="F62" s="479"/>
      <c r="G62" s="479"/>
      <c r="H62" s="479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</row>
    <row r="63" ht="12.75" collapsed="1"/>
    <row r="64" spans="1:5" ht="15">
      <c r="A64" s="393" t="s">
        <v>149</v>
      </c>
      <c r="B64" s="393"/>
      <c r="C64" s="393"/>
      <c r="D64" s="113"/>
      <c r="E64" s="113" t="s">
        <v>150</v>
      </c>
    </row>
    <row r="65" spans="1:5" ht="12.75">
      <c r="A65" s="389" t="s">
        <v>151</v>
      </c>
      <c r="B65" s="389"/>
      <c r="C65" s="389"/>
      <c r="D65" s="115" t="s">
        <v>153</v>
      </c>
      <c r="E65" s="114"/>
    </row>
    <row r="66" ht="36.75" customHeight="1">
      <c r="E66" s="477"/>
    </row>
    <row r="67" spans="5:6" ht="10.5" customHeight="1">
      <c r="E67" s="477"/>
      <c r="F67" s="28"/>
    </row>
    <row r="68" ht="12.75">
      <c r="E68" s="477"/>
    </row>
  </sheetData>
  <sheetProtection/>
  <mergeCells count="88">
    <mergeCell ref="E66:E68"/>
    <mergeCell ref="G55:G56"/>
    <mergeCell ref="A41:H41"/>
    <mergeCell ref="G26:G27"/>
    <mergeCell ref="A65:C65"/>
    <mergeCell ref="A62:H62"/>
    <mergeCell ref="G57:G58"/>
    <mergeCell ref="H55:H56"/>
    <mergeCell ref="H57:H58"/>
    <mergeCell ref="A57:A58"/>
    <mergeCell ref="B55:B56"/>
    <mergeCell ref="C55:C56"/>
    <mergeCell ref="E55:E56"/>
    <mergeCell ref="D55:D56"/>
    <mergeCell ref="C57:C58"/>
    <mergeCell ref="B57:B58"/>
    <mergeCell ref="D57:D58"/>
    <mergeCell ref="E57:E58"/>
    <mergeCell ref="A64:C64"/>
    <mergeCell ref="D21:D22"/>
    <mergeCell ref="E11:E20"/>
    <mergeCell ref="F11:F20"/>
    <mergeCell ref="B43:B44"/>
    <mergeCell ref="C43:C44"/>
    <mergeCell ref="F57:F58"/>
    <mergeCell ref="F55:F56"/>
    <mergeCell ref="D53:D54"/>
    <mergeCell ref="F43:F44"/>
    <mergeCell ref="A2:H2"/>
    <mergeCell ref="G3:H4"/>
    <mergeCell ref="B4:B5"/>
    <mergeCell ref="E3:E5"/>
    <mergeCell ref="F3:F5"/>
    <mergeCell ref="B3:D3"/>
    <mergeCell ref="C4:D4"/>
    <mergeCell ref="D23:D24"/>
    <mergeCell ref="C23:C24"/>
    <mergeCell ref="E23:E24"/>
    <mergeCell ref="D26:D27"/>
    <mergeCell ref="E26:E27"/>
    <mergeCell ref="G11:G20"/>
    <mergeCell ref="H11:H20"/>
    <mergeCell ref="H21:H22"/>
    <mergeCell ref="H26:H27"/>
    <mergeCell ref="H23:H24"/>
    <mergeCell ref="H43:H44"/>
    <mergeCell ref="F26:F27"/>
    <mergeCell ref="H28:H37"/>
    <mergeCell ref="F23:F24"/>
    <mergeCell ref="E43:E44"/>
    <mergeCell ref="D43:D44"/>
    <mergeCell ref="C34:C35"/>
    <mergeCell ref="G43:G44"/>
    <mergeCell ref="D36:D37"/>
    <mergeCell ref="E28:E37"/>
    <mergeCell ref="G28:G37"/>
    <mergeCell ref="F28:F37"/>
    <mergeCell ref="D32:D33"/>
    <mergeCell ref="D28:D31"/>
    <mergeCell ref="B36:B37"/>
    <mergeCell ref="C36:C37"/>
    <mergeCell ref="D34:D35"/>
    <mergeCell ref="B32:B33"/>
    <mergeCell ref="A1:G1"/>
    <mergeCell ref="A3:A5"/>
    <mergeCell ref="G23:G24"/>
    <mergeCell ref="C21:C22"/>
    <mergeCell ref="E21:E22"/>
    <mergeCell ref="D11:D20"/>
    <mergeCell ref="F21:F22"/>
    <mergeCell ref="G21:G22"/>
    <mergeCell ref="C11:C20"/>
    <mergeCell ref="B23:B24"/>
    <mergeCell ref="A11:A20"/>
    <mergeCell ref="A21:A22"/>
    <mergeCell ref="A23:A24"/>
    <mergeCell ref="B11:B20"/>
    <mergeCell ref="B21:B22"/>
    <mergeCell ref="A28:A37"/>
    <mergeCell ref="A43:A44"/>
    <mergeCell ref="A55:A56"/>
    <mergeCell ref="C26:C27"/>
    <mergeCell ref="B26:B27"/>
    <mergeCell ref="A26:A27"/>
    <mergeCell ref="B34:B35"/>
    <mergeCell ref="B28:B31"/>
    <mergeCell ref="C28:C31"/>
    <mergeCell ref="C32:C33"/>
  </mergeCells>
  <printOptions/>
  <pageMargins left="0.7874015748031497" right="0.5905511811023623" top="0.7874015748031497" bottom="0.7874015748031497" header="0.5118110236220472" footer="0.5118110236220472"/>
  <pageSetup blackAndWhite="1" horizontalDpi="600" verticalDpi="600" orientation="portrait" paperSize="9" scale="74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57"/>
  <sheetViews>
    <sheetView zoomScalePageLayoutView="0" workbookViewId="0" topLeftCell="A1">
      <pane xSplit="1" ySplit="3" topLeftCell="B4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K40" sqref="K40:L47"/>
    </sheetView>
  </sheetViews>
  <sheetFormatPr defaultColWidth="9.125" defaultRowHeight="12.75" outlineLevelRow="1" outlineLevelCol="1"/>
  <cols>
    <col min="1" max="1" width="43.625" style="20" customWidth="1"/>
    <col min="2" max="2" width="16.125" style="20" customWidth="1"/>
    <col min="3" max="3" width="19.75390625" style="20" customWidth="1"/>
    <col min="4" max="4" width="7.00390625" style="20" hidden="1" customWidth="1" outlineLevel="1"/>
    <col min="5" max="5" width="7.625" style="20" hidden="1" customWidth="1" outlineLevel="1"/>
    <col min="6" max="9" width="10.75390625" style="20" hidden="1" customWidth="1"/>
    <col min="10" max="10" width="1.625" style="20" hidden="1" customWidth="1"/>
    <col min="11" max="11" width="10.875" style="20" customWidth="1" outlineLevel="1"/>
    <col min="12" max="12" width="11.625" style="20" customWidth="1" outlineLevel="1"/>
    <col min="13" max="13" width="10.375" style="20" customWidth="1" outlineLevel="1"/>
    <col min="14" max="16384" width="9.125" style="20" customWidth="1"/>
  </cols>
  <sheetData>
    <row r="1" spans="1:10" ht="75" customHeight="1">
      <c r="A1" s="480" t="s">
        <v>204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ht="12.75" customHeight="1">
      <c r="A2" s="67" t="s">
        <v>21</v>
      </c>
      <c r="B2" s="67"/>
      <c r="C2" s="487" t="s">
        <v>250</v>
      </c>
      <c r="D2" s="487"/>
      <c r="E2" s="487"/>
      <c r="F2" s="482" t="s">
        <v>250</v>
      </c>
      <c r="G2" s="483"/>
      <c r="H2" s="483"/>
      <c r="I2" s="484"/>
      <c r="J2" s="67"/>
    </row>
    <row r="3" spans="1:14" ht="38.25" customHeight="1">
      <c r="A3" s="486" t="s">
        <v>144</v>
      </c>
      <c r="B3" s="1" t="s">
        <v>105</v>
      </c>
      <c r="C3" s="6" t="s">
        <v>192</v>
      </c>
      <c r="D3" s="13">
        <v>2016</v>
      </c>
      <c r="E3" s="13">
        <v>2017</v>
      </c>
      <c r="F3" s="13">
        <v>2013</v>
      </c>
      <c r="G3" s="13">
        <v>2014</v>
      </c>
      <c r="H3" s="13">
        <v>2015</v>
      </c>
      <c r="I3" s="13">
        <v>2016</v>
      </c>
      <c r="J3" s="13">
        <v>2017</v>
      </c>
      <c r="K3"/>
      <c r="L3"/>
      <c r="M3"/>
      <c r="N3"/>
    </row>
    <row r="4" spans="1:14" ht="15" customHeight="1">
      <c r="A4" s="486"/>
      <c r="B4" s="35" t="s">
        <v>22</v>
      </c>
      <c r="C4" s="35" t="s">
        <v>22</v>
      </c>
      <c r="D4" s="35" t="s">
        <v>22</v>
      </c>
      <c r="E4" s="35" t="s">
        <v>22</v>
      </c>
      <c r="F4" s="35" t="s">
        <v>22</v>
      </c>
      <c r="G4" s="35" t="s">
        <v>22</v>
      </c>
      <c r="H4" s="35" t="s">
        <v>22</v>
      </c>
      <c r="I4" s="35" t="s">
        <v>22</v>
      </c>
      <c r="J4" s="35" t="s">
        <v>22</v>
      </c>
      <c r="K4"/>
      <c r="L4"/>
      <c r="M4"/>
      <c r="N4"/>
    </row>
    <row r="5" spans="1:14" s="56" customFormat="1" ht="16.5" customHeight="1">
      <c r="A5" s="36" t="s">
        <v>23</v>
      </c>
      <c r="B5" s="330">
        <v>2</v>
      </c>
      <c r="C5" s="42">
        <f>'форма 6.1(2.1)'!G40</f>
        <v>1.625</v>
      </c>
      <c r="D5" s="139" t="e">
        <f>#REF!</f>
        <v>#REF!</v>
      </c>
      <c r="E5" s="139" t="e">
        <f aca="true" t="shared" si="0" ref="E5:E11">D5</f>
        <v>#REF!</v>
      </c>
      <c r="F5" s="42">
        <f>'форма 6.1(2.1)'!H40</f>
        <v>1.8888888888888886</v>
      </c>
      <c r="G5" s="42">
        <f aca="true" t="shared" si="1" ref="G5:J8">F5</f>
        <v>1.8888888888888886</v>
      </c>
      <c r="H5" s="42">
        <f t="shared" si="1"/>
        <v>1.8888888888888886</v>
      </c>
      <c r="I5" s="42">
        <f t="shared" si="1"/>
        <v>1.8888888888888886</v>
      </c>
      <c r="J5" s="42">
        <f t="shared" si="1"/>
        <v>1.8888888888888886</v>
      </c>
      <c r="K5"/>
      <c r="L5"/>
      <c r="M5"/>
      <c r="N5"/>
    </row>
    <row r="6" spans="1:14" ht="12.75">
      <c r="A6" s="25" t="s">
        <v>24</v>
      </c>
      <c r="B6" s="140" t="str">
        <f>'форма 6.1(2.1)'!B9</f>
        <v>100%</v>
      </c>
      <c r="C6" s="105" t="str">
        <f>'форма 6.1(2.1)'!C9</f>
        <v>100%</v>
      </c>
      <c r="D6" s="140" t="e">
        <f>#REF!</f>
        <v>#REF!</v>
      </c>
      <c r="E6" s="140" t="e">
        <f t="shared" si="0"/>
        <v>#REF!</v>
      </c>
      <c r="F6" s="91">
        <f>'форма 6.1(2.1)'!D9</f>
        <v>1</v>
      </c>
      <c r="G6" s="91">
        <f t="shared" si="1"/>
        <v>1</v>
      </c>
      <c r="H6" s="91">
        <f t="shared" si="1"/>
        <v>1</v>
      </c>
      <c r="I6" s="91">
        <f t="shared" si="1"/>
        <v>1</v>
      </c>
      <c r="J6" s="37">
        <f t="shared" si="1"/>
        <v>1</v>
      </c>
      <c r="K6"/>
      <c r="L6"/>
      <c r="M6"/>
      <c r="N6"/>
    </row>
    <row r="7" spans="1:14" ht="14.25" customHeight="1">
      <c r="A7" s="25" t="s">
        <v>25</v>
      </c>
      <c r="B7" s="141">
        <f>'форма 6.1(2.1)'!B14</f>
        <v>1</v>
      </c>
      <c r="C7" s="288">
        <f>'форма 6.1(2.1)'!C14</f>
        <v>2</v>
      </c>
      <c r="D7" s="141" t="e">
        <f>#REF!</f>
        <v>#REF!</v>
      </c>
      <c r="E7" s="141" t="e">
        <f t="shared" si="0"/>
        <v>#REF!</v>
      </c>
      <c r="F7" s="39">
        <f>'форма 6.1(2.1)'!D14</f>
        <v>1</v>
      </c>
      <c r="G7" s="39">
        <f t="shared" si="1"/>
        <v>1</v>
      </c>
      <c r="H7" s="39">
        <f t="shared" si="1"/>
        <v>1</v>
      </c>
      <c r="I7" s="39">
        <f t="shared" si="1"/>
        <v>1</v>
      </c>
      <c r="J7" s="39">
        <f t="shared" si="1"/>
        <v>1</v>
      </c>
      <c r="K7"/>
      <c r="L7"/>
      <c r="M7"/>
      <c r="N7"/>
    </row>
    <row r="8" spans="1:14" ht="12.75">
      <c r="A8" s="25" t="s">
        <v>26</v>
      </c>
      <c r="B8" s="141">
        <f>'форма 6.1(2.1)'!B15</f>
        <v>1</v>
      </c>
      <c r="C8" s="288">
        <f>'форма 6.1(2.1)'!C15</f>
        <v>1</v>
      </c>
      <c r="D8" s="141" t="e">
        <f>#REF!</f>
        <v>#REF!</v>
      </c>
      <c r="E8" s="141" t="e">
        <f t="shared" si="0"/>
        <v>#REF!</v>
      </c>
      <c r="F8" s="39">
        <f>'форма 6.1(2.1)'!D15</f>
        <v>1</v>
      </c>
      <c r="G8" s="39">
        <f t="shared" si="1"/>
        <v>1</v>
      </c>
      <c r="H8" s="39">
        <f t="shared" si="1"/>
        <v>1</v>
      </c>
      <c r="I8" s="39">
        <f t="shared" si="1"/>
        <v>1</v>
      </c>
      <c r="J8" s="39">
        <f t="shared" si="1"/>
        <v>1</v>
      </c>
      <c r="K8"/>
      <c r="L8"/>
      <c r="M8"/>
      <c r="N8"/>
    </row>
    <row r="9" spans="1:14" ht="12.75">
      <c r="A9" s="25" t="s">
        <v>27</v>
      </c>
      <c r="B9" s="141">
        <f>'форма 6.1(2.1)'!B16</f>
        <v>5</v>
      </c>
      <c r="C9" s="288">
        <f>'форма 6.1(2.1)'!C16</f>
        <v>5</v>
      </c>
      <c r="D9" s="141" t="e">
        <f>#REF!</f>
        <v>#REF!</v>
      </c>
      <c r="E9" s="141" t="e">
        <f t="shared" si="0"/>
        <v>#REF!</v>
      </c>
      <c r="F9" s="69">
        <f>'форма 6.1(2.1)'!D16</f>
        <v>5</v>
      </c>
      <c r="G9" s="69">
        <f aca="true" t="shared" si="2" ref="G9:I10">F9*(1+0.015)</f>
        <v>5.074999999999999</v>
      </c>
      <c r="H9" s="69">
        <f t="shared" si="2"/>
        <v>5.151124999999999</v>
      </c>
      <c r="I9" s="69">
        <f t="shared" si="2"/>
        <v>5.228391874999998</v>
      </c>
      <c r="J9" s="69">
        <f>I9</f>
        <v>5.228391874999998</v>
      </c>
      <c r="K9"/>
      <c r="L9"/>
      <c r="M9"/>
      <c r="N9"/>
    </row>
    <row r="10" spans="1:14" ht="12.75">
      <c r="A10" s="25" t="s">
        <v>28</v>
      </c>
      <c r="B10" s="141">
        <f>'форма 6.1(2.1)'!B17</f>
        <v>4</v>
      </c>
      <c r="C10" s="288">
        <f>'форма 6.1(2.1)'!C17</f>
        <v>11</v>
      </c>
      <c r="D10" s="141" t="e">
        <f>#REF!*(1+0.015)</f>
        <v>#REF!</v>
      </c>
      <c r="E10" s="141" t="e">
        <f t="shared" si="0"/>
        <v>#REF!</v>
      </c>
      <c r="F10" s="39">
        <f>'форма 6.1(2.1)'!D17</f>
        <v>4</v>
      </c>
      <c r="G10" s="69">
        <f t="shared" si="2"/>
        <v>4.06</v>
      </c>
      <c r="H10" s="69">
        <f t="shared" si="2"/>
        <v>4.120899999999999</v>
      </c>
      <c r="I10" s="69">
        <f t="shared" si="2"/>
        <v>4.182713499999998</v>
      </c>
      <c r="J10" s="39">
        <f>I10</f>
        <v>4.182713499999998</v>
      </c>
      <c r="K10"/>
      <c r="L10"/>
      <c r="M10"/>
      <c r="N10"/>
    </row>
    <row r="11" spans="1:14" ht="12.75">
      <c r="A11" s="25" t="s">
        <v>29</v>
      </c>
      <c r="B11" s="141">
        <f>'форма 6.1(2.1)'!B21</f>
        <v>1</v>
      </c>
      <c r="C11" s="288">
        <f>'форма 6.1(2.1)'!C21</f>
        <v>1</v>
      </c>
      <c r="D11" s="141" t="e">
        <f>#REF!</f>
        <v>#REF!</v>
      </c>
      <c r="E11" s="141" t="e">
        <f t="shared" si="0"/>
        <v>#REF!</v>
      </c>
      <c r="F11" s="39">
        <f>'форма 6.1(2.1)'!D21</f>
        <v>1</v>
      </c>
      <c r="G11" s="39">
        <f>F11</f>
        <v>1</v>
      </c>
      <c r="H11" s="39">
        <f>G11</f>
        <v>1</v>
      </c>
      <c r="I11" s="39">
        <f>H11</f>
        <v>1</v>
      </c>
      <c r="J11" s="39">
        <f>I11</f>
        <v>1</v>
      </c>
      <c r="K11"/>
      <c r="L11"/>
      <c r="M11"/>
      <c r="N11"/>
    </row>
    <row r="12" spans="1:14" ht="12.75">
      <c r="A12" s="25" t="s">
        <v>30</v>
      </c>
      <c r="B12" s="141">
        <f>'форма 6.1(2.1)'!B23</f>
        <v>0</v>
      </c>
      <c r="C12" s="288">
        <f>'форма 6.1(2.1)'!C23</f>
        <v>0</v>
      </c>
      <c r="D12" s="141">
        <v>0</v>
      </c>
      <c r="E12" s="141">
        <v>0</v>
      </c>
      <c r="F12" s="39" t="e">
        <f>'форма 6.1(2.1)'!#REF!</f>
        <v>#REF!</v>
      </c>
      <c r="G12" s="39">
        <v>1</v>
      </c>
      <c r="H12" s="39">
        <v>1</v>
      </c>
      <c r="I12" s="39">
        <v>1</v>
      </c>
      <c r="J12" s="39">
        <v>1</v>
      </c>
      <c r="K12"/>
      <c r="L12"/>
      <c r="M12"/>
      <c r="N12"/>
    </row>
    <row r="13" spans="1:14" ht="12.75">
      <c r="A13" s="25" t="s">
        <v>31</v>
      </c>
      <c r="B13" s="141">
        <f>'форма 6.1(2.1)'!B24</f>
        <v>0</v>
      </c>
      <c r="C13" s="288">
        <f>'форма 6.1(2.1)'!C24</f>
        <v>0</v>
      </c>
      <c r="D13" s="141" t="e">
        <f>#REF!</f>
        <v>#REF!</v>
      </c>
      <c r="E13" s="141" t="e">
        <f>D13</f>
        <v>#REF!</v>
      </c>
      <c r="F13" s="39">
        <f>'форма 6.1(2.1)'!D24</f>
        <v>0</v>
      </c>
      <c r="G13" s="69">
        <v>0</v>
      </c>
      <c r="H13" s="69">
        <v>0</v>
      </c>
      <c r="I13" s="69">
        <v>0</v>
      </c>
      <c r="J13" s="69">
        <v>0</v>
      </c>
      <c r="K13"/>
      <c r="L13"/>
      <c r="M13"/>
      <c r="N13"/>
    </row>
    <row r="14" spans="1:14" ht="12.75">
      <c r="A14" s="25" t="s">
        <v>32</v>
      </c>
      <c r="B14" s="141">
        <f>'форма 6.1(2.1)'!B28</f>
        <v>1</v>
      </c>
      <c r="C14" s="288">
        <f>'форма 6.1(2.1)'!C28</f>
        <v>1</v>
      </c>
      <c r="D14" s="141" t="e">
        <f>#REF!</f>
        <v>#REF!</v>
      </c>
      <c r="E14" s="141" t="e">
        <f>D14</f>
        <v>#REF!</v>
      </c>
      <c r="F14" s="39">
        <f>'форма 6.1(2.1)'!D28</f>
        <v>1</v>
      </c>
      <c r="G14" s="39">
        <f aca="true" t="shared" si="3" ref="G14:J15">F14</f>
        <v>1</v>
      </c>
      <c r="H14" s="39">
        <f t="shared" si="3"/>
        <v>1</v>
      </c>
      <c r="I14" s="39">
        <f t="shared" si="3"/>
        <v>1</v>
      </c>
      <c r="J14" s="39">
        <f t="shared" si="3"/>
        <v>1</v>
      </c>
      <c r="K14"/>
      <c r="L14"/>
      <c r="M14"/>
      <c r="N14"/>
    </row>
    <row r="15" spans="1:14" ht="12.75">
      <c r="A15" s="25" t="s">
        <v>33</v>
      </c>
      <c r="B15" s="141">
        <f>'форма 6.1(2.1)'!B30</f>
        <v>1</v>
      </c>
      <c r="C15" s="288">
        <f>'форма 6.1(2.1)'!C30</f>
        <v>1</v>
      </c>
      <c r="D15" s="141" t="e">
        <f>#REF!</f>
        <v>#REF!</v>
      </c>
      <c r="E15" s="141" t="e">
        <f>D15</f>
        <v>#REF!</v>
      </c>
      <c r="F15" s="39">
        <f>'форма 6.1(2.1)'!D30</f>
        <v>1</v>
      </c>
      <c r="G15" s="39">
        <f t="shared" si="3"/>
        <v>1</v>
      </c>
      <c r="H15" s="39">
        <f t="shared" si="3"/>
        <v>1</v>
      </c>
      <c r="I15" s="39">
        <f t="shared" si="3"/>
        <v>1</v>
      </c>
      <c r="J15" s="39">
        <f t="shared" si="3"/>
        <v>1</v>
      </c>
      <c r="K15"/>
      <c r="L15"/>
      <c r="M15"/>
      <c r="N15"/>
    </row>
    <row r="16" spans="1:14" ht="12.75">
      <c r="A16" s="25" t="s">
        <v>34</v>
      </c>
      <c r="B16" s="142">
        <f>'форма 6.1(2.1)'!B33</f>
        <v>0.0002</v>
      </c>
      <c r="C16" s="291">
        <f>'форма 6.1(2.1)'!C33</f>
        <v>0</v>
      </c>
      <c r="D16" s="142" t="e">
        <f>#REF!*(1-0.015)</f>
        <v>#REF!</v>
      </c>
      <c r="E16" s="142" t="e">
        <f>D16*(1-0.015)</f>
        <v>#REF!</v>
      </c>
      <c r="F16" s="45">
        <f>'форма 6.1(2.1)'!D33</f>
        <v>0.0002</v>
      </c>
      <c r="G16" s="45">
        <f aca="true" t="shared" si="4" ref="G16:J18">F16*(1-0.015)</f>
        <v>0.00019700000000000002</v>
      </c>
      <c r="H16" s="45">
        <f>G16*(1-0.015)</f>
        <v>0.000194045</v>
      </c>
      <c r="I16" s="45">
        <f>H16*(1-0.015)</f>
        <v>0.000191134325</v>
      </c>
      <c r="J16" s="45">
        <f t="shared" si="4"/>
        <v>0.000188267310125</v>
      </c>
      <c r="K16"/>
      <c r="L16"/>
      <c r="M16"/>
      <c r="N16"/>
    </row>
    <row r="17" spans="1:14" ht="12.75">
      <c r="A17" s="25" t="s">
        <v>35</v>
      </c>
      <c r="B17" s="142">
        <f>'форма 6.1(2.1)'!B37</f>
        <v>0.001</v>
      </c>
      <c r="C17" s="329">
        <f>'форма 6.1(2.1)'!C37</f>
        <v>0.0005</v>
      </c>
      <c r="D17" s="142" t="e">
        <f>#REF!*(1-0.015)</f>
        <v>#REF!</v>
      </c>
      <c r="E17" s="142" t="e">
        <f>D17*(1-0.015)</f>
        <v>#REF!</v>
      </c>
      <c r="F17" s="45">
        <f>'форма 6.1(2.1)'!D38</f>
        <v>0.001</v>
      </c>
      <c r="G17" s="71">
        <f t="shared" si="4"/>
        <v>0.000985</v>
      </c>
      <c r="H17" s="71">
        <f t="shared" si="4"/>
        <v>0.000970225</v>
      </c>
      <c r="I17" s="71">
        <f t="shared" si="4"/>
        <v>0.0009556716250000001</v>
      </c>
      <c r="J17" s="71">
        <f t="shared" si="4"/>
        <v>0.000941336550625</v>
      </c>
      <c r="K17"/>
      <c r="L17"/>
      <c r="M17"/>
      <c r="N17"/>
    </row>
    <row r="18" spans="1:14" ht="12.75">
      <c r="A18" s="25" t="s">
        <v>36</v>
      </c>
      <c r="B18" s="142">
        <f>'форма 6.1(2.1)'!B39</f>
        <v>0.0002</v>
      </c>
      <c r="C18" s="291">
        <f>'форма 6.1(2.1)'!C39</f>
        <v>0</v>
      </c>
      <c r="D18" s="142" t="e">
        <f>#REF!*(1-0.015)</f>
        <v>#REF!</v>
      </c>
      <c r="E18" s="142" t="e">
        <f>D18*(1-0.015)</f>
        <v>#REF!</v>
      </c>
      <c r="F18" s="45">
        <f>'форма 6.1(2.1)'!D39</f>
        <v>0.0002</v>
      </c>
      <c r="G18" s="45">
        <f t="shared" si="4"/>
        <v>0.00019700000000000002</v>
      </c>
      <c r="H18" s="45">
        <f t="shared" si="4"/>
        <v>0.000194045</v>
      </c>
      <c r="I18" s="45">
        <f t="shared" si="4"/>
        <v>0.000191134325</v>
      </c>
      <c r="J18" s="45">
        <f t="shared" si="4"/>
        <v>0.000188267310125</v>
      </c>
      <c r="K18"/>
      <c r="L18"/>
      <c r="M18"/>
      <c r="N18"/>
    </row>
    <row r="19" spans="1:14" s="56" customFormat="1" ht="18" customHeight="1">
      <c r="A19" s="36" t="s">
        <v>37</v>
      </c>
      <c r="B19" s="42">
        <v>0.586</v>
      </c>
      <c r="C19" s="42">
        <f>'форма 6.2(2.2)'!G37</f>
        <v>0.4428571428571429</v>
      </c>
      <c r="D19" s="139" t="e">
        <f>#REF!</f>
        <v>#REF!</v>
      </c>
      <c r="E19" s="139" t="e">
        <f>D19</f>
        <v>#REF!</v>
      </c>
      <c r="F19" s="42">
        <f>'форма 6.2(2.2)'!H37</f>
        <v>0.5857142857142857</v>
      </c>
      <c r="G19" s="42">
        <f>F19</f>
        <v>0.5857142857142857</v>
      </c>
      <c r="H19" s="42">
        <f>G19</f>
        <v>0.5857142857142857</v>
      </c>
      <c r="I19" s="42">
        <f>H19</f>
        <v>0.5857142857142857</v>
      </c>
      <c r="J19" s="42">
        <f>I19</f>
        <v>0.5857142857142857</v>
      </c>
      <c r="K19"/>
      <c r="L19"/>
      <c r="M19"/>
      <c r="N19"/>
    </row>
    <row r="20" spans="1:14" ht="12.75">
      <c r="A20" s="25" t="s">
        <v>24</v>
      </c>
      <c r="B20" s="143">
        <f>'форма 6.2(2.2)'!B10</f>
        <v>3</v>
      </c>
      <c r="C20" s="143">
        <f>'форма 6.2(2.2)'!C10</f>
        <v>1.86</v>
      </c>
      <c r="D20" s="143" t="e">
        <f>#REF!*(1-0.015)</f>
        <v>#REF!</v>
      </c>
      <c r="E20" s="143" t="e">
        <f>D20*(1-0.015)</f>
        <v>#REF!</v>
      </c>
      <c r="F20" s="38">
        <f>'форма 6.2(2.2)'!D10</f>
        <v>3</v>
      </c>
      <c r="G20" s="38">
        <f aca="true" t="shared" si="5" ref="G20:J22">F20*(1-0.015)</f>
        <v>2.955</v>
      </c>
      <c r="H20" s="38">
        <f t="shared" si="5"/>
        <v>2.910675</v>
      </c>
      <c r="I20" s="38">
        <f t="shared" si="5"/>
        <v>2.8670148749999997</v>
      </c>
      <c r="J20" s="38">
        <f t="shared" si="5"/>
        <v>2.8240096518749995</v>
      </c>
      <c r="K20"/>
      <c r="L20"/>
      <c r="M20"/>
      <c r="N20"/>
    </row>
    <row r="21" spans="1:14" ht="12.75">
      <c r="A21" s="25" t="s">
        <v>38</v>
      </c>
      <c r="B21" s="143">
        <f>'форма 6.2(2.2)'!B11</f>
        <v>3</v>
      </c>
      <c r="C21" s="143">
        <f>'форма 6.2(2.2)'!C11</f>
        <v>2.29</v>
      </c>
      <c r="D21" s="143" t="e">
        <f>#REF!*(1-0.015)</f>
        <v>#REF!</v>
      </c>
      <c r="E21" s="143" t="e">
        <f>D21*(1-0.015)</f>
        <v>#REF!</v>
      </c>
      <c r="F21" s="38">
        <f>'форма 6.2(2.2)'!D11</f>
        <v>3</v>
      </c>
      <c r="G21" s="38">
        <f t="shared" si="5"/>
        <v>2.955</v>
      </c>
      <c r="H21" s="38">
        <f t="shared" si="5"/>
        <v>2.910675</v>
      </c>
      <c r="I21" s="38">
        <f t="shared" si="5"/>
        <v>2.8670148749999997</v>
      </c>
      <c r="J21" s="38">
        <f t="shared" si="5"/>
        <v>2.8240096518749995</v>
      </c>
      <c r="K21"/>
      <c r="L21"/>
      <c r="M21"/>
      <c r="N21"/>
    </row>
    <row r="22" spans="1:14" ht="12.75">
      <c r="A22" s="25" t="s">
        <v>29</v>
      </c>
      <c r="B22" s="143">
        <f>'форма 6.2(2.2)'!B15</f>
        <v>1</v>
      </c>
      <c r="C22" s="143">
        <f>'форма 6.2(2.2)'!C15</f>
        <v>1</v>
      </c>
      <c r="D22" s="143" t="e">
        <f>#REF!*(1-0.015)</f>
        <v>#REF!</v>
      </c>
      <c r="E22" s="143" t="e">
        <f>D22*(1-0.015)</f>
        <v>#REF!</v>
      </c>
      <c r="F22" s="38">
        <f>'форма 6.2(2.2)'!D15</f>
        <v>1</v>
      </c>
      <c r="G22" s="38">
        <f t="shared" si="5"/>
        <v>0.985</v>
      </c>
      <c r="H22" s="38">
        <f t="shared" si="5"/>
        <v>0.970225</v>
      </c>
      <c r="I22" s="38">
        <f t="shared" si="5"/>
        <v>0.955671625</v>
      </c>
      <c r="J22" s="38">
        <f t="shared" si="5"/>
        <v>0.941336550625</v>
      </c>
      <c r="K22"/>
      <c r="L22"/>
      <c r="M22"/>
      <c r="N22"/>
    </row>
    <row r="23" spans="1:14" ht="12.75">
      <c r="A23" s="25" t="s">
        <v>39</v>
      </c>
      <c r="B23" s="145">
        <f>'форма 6.2(2.2)'!B17</f>
        <v>1</v>
      </c>
      <c r="C23" s="145">
        <f>'форма 6.2(2.2)'!C17</f>
        <v>1</v>
      </c>
      <c r="D23" s="143" t="e">
        <f>#REF!*(1-0.015)</f>
        <v>#REF!</v>
      </c>
      <c r="E23" s="143" t="e">
        <f>D23*(1-0.015)</f>
        <v>#REF!</v>
      </c>
      <c r="F23" s="70">
        <f>'форма 6.2(2.2)'!D17</f>
        <v>1</v>
      </c>
      <c r="G23" s="38">
        <f aca="true" t="shared" si="6" ref="G23:J24">F23*(1-0.015)</f>
        <v>0.985</v>
      </c>
      <c r="H23" s="38">
        <f t="shared" si="6"/>
        <v>0.970225</v>
      </c>
      <c r="I23" s="38">
        <f t="shared" si="6"/>
        <v>0.955671625</v>
      </c>
      <c r="J23" s="38">
        <f t="shared" si="6"/>
        <v>0.941336550625</v>
      </c>
      <c r="K23"/>
      <c r="L23"/>
      <c r="M23"/>
      <c r="N23"/>
    </row>
    <row r="24" spans="1:14" ht="12.75">
      <c r="A24" s="25" t="s">
        <v>40</v>
      </c>
      <c r="B24" s="143">
        <f>'форма 6.2(2.2)'!B18</f>
        <v>1</v>
      </c>
      <c r="C24" s="143">
        <f>'форма 6.2(2.2)'!C18</f>
        <v>1</v>
      </c>
      <c r="D24" s="143" t="e">
        <f>#REF!*(1-0.015)</f>
        <v>#REF!</v>
      </c>
      <c r="E24" s="143" t="e">
        <f>D24*(1-0.015)</f>
        <v>#REF!</v>
      </c>
      <c r="F24" s="70">
        <f>'форма 6.2(2.2)'!D18</f>
        <v>1</v>
      </c>
      <c r="G24" s="38">
        <f t="shared" si="6"/>
        <v>0.985</v>
      </c>
      <c r="H24" s="38">
        <f t="shared" si="6"/>
        <v>0.970225</v>
      </c>
      <c r="I24" s="38">
        <f t="shared" si="6"/>
        <v>0.955671625</v>
      </c>
      <c r="J24" s="38">
        <f t="shared" si="6"/>
        <v>0.941336550625</v>
      </c>
      <c r="K24"/>
      <c r="L24"/>
      <c r="M24"/>
      <c r="N24"/>
    </row>
    <row r="25" spans="1:14" ht="12.75">
      <c r="A25" s="25" t="s">
        <v>31</v>
      </c>
      <c r="B25" s="146">
        <f>'форма 6.2(2.2)'!B19</f>
        <v>0</v>
      </c>
      <c r="C25" s="146">
        <f>'форма 6.2(2.2)'!C19</f>
        <v>0</v>
      </c>
      <c r="D25" s="140" t="e">
        <f>#REF!</f>
        <v>#REF!</v>
      </c>
      <c r="E25" s="140" t="e">
        <f>D25</f>
        <v>#REF!</v>
      </c>
      <c r="F25" s="40">
        <f>'форма 6.2(2.2)'!D19</f>
        <v>0</v>
      </c>
      <c r="G25" s="74">
        <f>F25</f>
        <v>0</v>
      </c>
      <c r="H25" s="74">
        <f>G25</f>
        <v>0</v>
      </c>
      <c r="I25" s="74">
        <f>H25</f>
        <v>0</v>
      </c>
      <c r="J25" s="74">
        <f>I25</f>
        <v>0</v>
      </c>
      <c r="K25"/>
      <c r="L25"/>
      <c r="M25"/>
      <c r="N25"/>
    </row>
    <row r="26" spans="1:14" ht="12.75">
      <c r="A26" s="25" t="s">
        <v>41</v>
      </c>
      <c r="B26" s="142">
        <f>'форма 6.2(2.2)'!B22</f>
        <v>0</v>
      </c>
      <c r="C26" s="147">
        <f>'форма 6.2(2.2)'!C22</f>
        <v>0</v>
      </c>
      <c r="D26" s="142" t="e">
        <f>#REF!*(1-0.015)</f>
        <v>#REF!</v>
      </c>
      <c r="E26" s="142" t="e">
        <f>D26*(1-0.015)</f>
        <v>#REF!</v>
      </c>
      <c r="F26" s="45">
        <f>'форма 6.2(2.2)'!D22</f>
        <v>0</v>
      </c>
      <c r="G26" s="45">
        <f>F26*(1-0.015)</f>
        <v>0</v>
      </c>
      <c r="H26" s="45">
        <f>G26*(1-0.015)</f>
        <v>0</v>
      </c>
      <c r="I26" s="45">
        <f>H26*(1-0.015)</f>
        <v>0</v>
      </c>
      <c r="J26" s="45">
        <f>I26*(1-0.015)</f>
        <v>0</v>
      </c>
      <c r="K26"/>
      <c r="L26"/>
      <c r="M26"/>
      <c r="N26"/>
    </row>
    <row r="27" spans="1:14" ht="12.75">
      <c r="A27" s="25" t="s">
        <v>42</v>
      </c>
      <c r="B27" s="146">
        <f>'форма 6.2(2.2)'!B25</f>
        <v>0</v>
      </c>
      <c r="C27" s="146">
        <f>'форма 6.2(2.2)'!C25</f>
        <v>0</v>
      </c>
      <c r="D27" s="140" t="e">
        <f>#REF!</f>
        <v>#REF!</v>
      </c>
      <c r="E27" s="140" t="e">
        <f>D27</f>
        <v>#REF!</v>
      </c>
      <c r="F27" s="40">
        <f>'форма 6.2(2.2)'!D25</f>
        <v>0</v>
      </c>
      <c r="G27" s="41">
        <f>F27</f>
        <v>0</v>
      </c>
      <c r="H27" s="41">
        <f>G27</f>
        <v>0</v>
      </c>
      <c r="I27" s="41">
        <f>H27</f>
        <v>0</v>
      </c>
      <c r="J27" s="41">
        <f>I27</f>
        <v>0</v>
      </c>
      <c r="K27"/>
      <c r="L27"/>
      <c r="M27"/>
      <c r="N27"/>
    </row>
    <row r="28" spans="1:14" ht="12.75">
      <c r="A28" s="25" t="s">
        <v>34</v>
      </c>
      <c r="B28" s="147">
        <f>'форма 6.2(2.2)'!B28</f>
        <v>0</v>
      </c>
      <c r="C28" s="147">
        <f>'форма 6.2(2.2)'!C28</f>
        <v>0</v>
      </c>
      <c r="D28" s="142" t="e">
        <f>#REF!*(1-0.015)</f>
        <v>#REF!</v>
      </c>
      <c r="E28" s="142" t="e">
        <f>D28*(1-0.015)</f>
        <v>#REF!</v>
      </c>
      <c r="F28" s="41">
        <f>'форма 6.2(2.2)'!D28</f>
        <v>0</v>
      </c>
      <c r="G28" s="45">
        <f>F28*(1-0.015)</f>
        <v>0</v>
      </c>
      <c r="H28" s="45">
        <f>G28*(1-0.015)</f>
        <v>0</v>
      </c>
      <c r="I28" s="45">
        <f>H28*(1-0.015)</f>
        <v>0</v>
      </c>
      <c r="J28" s="45">
        <f>I28*(1-0.015)</f>
        <v>0</v>
      </c>
      <c r="K28"/>
      <c r="L28"/>
      <c r="M28"/>
      <c r="N28"/>
    </row>
    <row r="29" spans="1:14" ht="12.75">
      <c r="A29" s="25" t="s">
        <v>35</v>
      </c>
      <c r="B29" s="144">
        <f>'форма 6.2(2.2)'!B32</f>
        <v>1</v>
      </c>
      <c r="C29" s="144">
        <f>'форма 6.2(2.2)'!C32</f>
        <v>1</v>
      </c>
      <c r="D29" s="144" t="e">
        <f>#REF!</f>
        <v>#REF!</v>
      </c>
      <c r="E29" s="144" t="e">
        <f>D29</f>
        <v>#REF!</v>
      </c>
      <c r="F29" s="43">
        <f>'форма 6.2(2.2)'!D32</f>
        <v>1</v>
      </c>
      <c r="G29" s="43">
        <v>1</v>
      </c>
      <c r="H29" s="43">
        <f>G29</f>
        <v>1</v>
      </c>
      <c r="I29" s="43">
        <f>H29</f>
        <v>1</v>
      </c>
      <c r="J29" s="43">
        <f>I29</f>
        <v>1</v>
      </c>
      <c r="K29"/>
      <c r="L29"/>
      <c r="M29"/>
      <c r="N29"/>
    </row>
    <row r="30" spans="1:14" ht="12.75">
      <c r="A30" s="25" t="s">
        <v>36</v>
      </c>
      <c r="B30" s="146">
        <f>'форма 6.2(2.2)'!B33</f>
        <v>0</v>
      </c>
      <c r="C30" s="146">
        <f>'форма 6.2(2.2)'!C33</f>
        <v>0</v>
      </c>
      <c r="D30" s="146" t="e">
        <f>#REF!</f>
        <v>#REF!</v>
      </c>
      <c r="E30" s="146" t="e">
        <f>D30</f>
        <v>#REF!</v>
      </c>
      <c r="F30" s="40">
        <f>'форма 6.2(2.2)'!D33</f>
        <v>0</v>
      </c>
      <c r="G30" s="40">
        <f aca="true" t="shared" si="7" ref="G30:J32">F30</f>
        <v>0</v>
      </c>
      <c r="H30" s="40">
        <f t="shared" si="7"/>
        <v>0</v>
      </c>
      <c r="I30" s="40">
        <f t="shared" si="7"/>
        <v>0</v>
      </c>
      <c r="J30" s="40">
        <f t="shared" si="7"/>
        <v>0</v>
      </c>
      <c r="K30"/>
      <c r="L30"/>
      <c r="M30"/>
      <c r="N30"/>
    </row>
    <row r="31" spans="1:14" ht="12.75">
      <c r="A31" s="25" t="s">
        <v>43</v>
      </c>
      <c r="B31" s="146">
        <f>'форма 6.2(2.2)'!B35</f>
        <v>0</v>
      </c>
      <c r="C31" s="146">
        <f>'форма 6.2(2.2)'!C35</f>
        <v>0</v>
      </c>
      <c r="D31" s="146" t="e">
        <f>#REF!</f>
        <v>#REF!</v>
      </c>
      <c r="E31" s="146" t="e">
        <f>D31</f>
        <v>#REF!</v>
      </c>
      <c r="F31" s="40">
        <f>'форма 6.2(2.2)'!D35</f>
        <v>0</v>
      </c>
      <c r="G31" s="40">
        <f t="shared" si="7"/>
        <v>0</v>
      </c>
      <c r="H31" s="40">
        <f t="shared" si="7"/>
        <v>0</v>
      </c>
      <c r="I31" s="40">
        <f t="shared" si="7"/>
        <v>0</v>
      </c>
      <c r="J31" s="40">
        <f t="shared" si="7"/>
        <v>0</v>
      </c>
      <c r="K31"/>
      <c r="L31"/>
      <c r="M31"/>
      <c r="N31"/>
    </row>
    <row r="32" spans="1:14" s="56" customFormat="1" ht="17.25" customHeight="1">
      <c r="A32" s="36" t="s">
        <v>44</v>
      </c>
      <c r="B32" s="42">
        <f>'форма 6.3(2.3)'!G60</f>
        <v>2</v>
      </c>
      <c r="C32" s="42">
        <f>'форма 6.3(2.3)'!G60</f>
        <v>2</v>
      </c>
      <c r="D32" s="139" t="e">
        <f>#REF!</f>
        <v>#REF!</v>
      </c>
      <c r="E32" s="139" t="e">
        <f>D32</f>
        <v>#REF!</v>
      </c>
      <c r="F32" s="42" t="e">
        <f>'форма 6.3(2.3)'!H60</f>
        <v>#REF!</v>
      </c>
      <c r="G32" s="42" t="e">
        <f t="shared" si="7"/>
        <v>#REF!</v>
      </c>
      <c r="H32" s="42" t="e">
        <f aca="true" t="shared" si="8" ref="H32:J33">G32</f>
        <v>#REF!</v>
      </c>
      <c r="I32" s="42" t="e">
        <f t="shared" si="8"/>
        <v>#REF!</v>
      </c>
      <c r="J32" s="42" t="e">
        <f t="shared" si="8"/>
        <v>#REF!</v>
      </c>
      <c r="K32"/>
      <c r="L32"/>
      <c r="M32"/>
      <c r="N32"/>
    </row>
    <row r="33" spans="1:14" ht="12.75">
      <c r="A33" s="25" t="s">
        <v>45</v>
      </c>
      <c r="B33" s="148" t="str">
        <f>'форма 6.3(2.3)'!B7</f>
        <v>1</v>
      </c>
      <c r="C33" s="148" t="str">
        <f>'форма 6.3(2.3)'!C7</f>
        <v>1</v>
      </c>
      <c r="D33" s="144" t="e">
        <f>#REF!</f>
        <v>#REF!</v>
      </c>
      <c r="E33" s="144" t="e">
        <f>D33</f>
        <v>#REF!</v>
      </c>
      <c r="F33" s="44" t="str">
        <f>'форма 6.3(2.3)'!D7</f>
        <v>1</v>
      </c>
      <c r="G33" s="43" t="str">
        <f>F33</f>
        <v>1</v>
      </c>
      <c r="H33" s="43" t="str">
        <f t="shared" si="8"/>
        <v>1</v>
      </c>
      <c r="I33" s="43" t="str">
        <f t="shared" si="8"/>
        <v>1</v>
      </c>
      <c r="J33" s="43" t="str">
        <f t="shared" si="8"/>
        <v>1</v>
      </c>
      <c r="K33"/>
      <c r="L33"/>
      <c r="M33"/>
      <c r="N33"/>
    </row>
    <row r="34" spans="1:14" ht="12.75" customHeight="1">
      <c r="A34" s="25" t="s">
        <v>29</v>
      </c>
      <c r="B34" s="147">
        <f>'форма 6.3(2.3)'!B11</f>
        <v>0</v>
      </c>
      <c r="C34" s="147">
        <f>'форма 6.3(2.3)'!C11</f>
        <v>0</v>
      </c>
      <c r="D34" s="147" t="e">
        <f>#REF!*(1-0.015)</f>
        <v>#REF!</v>
      </c>
      <c r="E34" s="147" t="e">
        <f>D34*(1-0.015)</f>
        <v>#REF!</v>
      </c>
      <c r="F34" s="41">
        <f>'форма 6.3(2.3)'!D11</f>
        <v>0</v>
      </c>
      <c r="G34" s="41">
        <f>F34*(1-0.015)</f>
        <v>0</v>
      </c>
      <c r="H34" s="41">
        <f>G34*(1-0.015)</f>
        <v>0</v>
      </c>
      <c r="I34" s="41">
        <f>H34*(1-0.015)</f>
        <v>0</v>
      </c>
      <c r="J34" s="41">
        <f>I34*(1-0.015)</f>
        <v>0</v>
      </c>
      <c r="K34"/>
      <c r="L34"/>
      <c r="M34"/>
      <c r="N34"/>
    </row>
    <row r="35" spans="1:14" ht="12.75">
      <c r="A35" s="25" t="s">
        <v>30</v>
      </c>
      <c r="B35" s="147">
        <f>'форма 6.3(2.3)'!B21</f>
        <v>1</v>
      </c>
      <c r="C35" s="147">
        <f>'форма 6.3(2.3)'!C21</f>
        <v>1</v>
      </c>
      <c r="D35" s="140" t="e">
        <f>#REF!</f>
        <v>#REF!</v>
      </c>
      <c r="E35" s="147" t="e">
        <f>D35*(1+0.015)</f>
        <v>#REF!</v>
      </c>
      <c r="F35" s="37">
        <f>'форма 6.3(2.3)'!D21</f>
        <v>1</v>
      </c>
      <c r="G35" s="37">
        <f aca="true" t="shared" si="9" ref="G35:I36">F35</f>
        <v>1</v>
      </c>
      <c r="H35" s="37">
        <f t="shared" si="9"/>
        <v>1</v>
      </c>
      <c r="I35" s="37">
        <f t="shared" si="9"/>
        <v>1</v>
      </c>
      <c r="J35" s="41">
        <f>I35*(1+0.015)</f>
        <v>1.015</v>
      </c>
      <c r="K35"/>
      <c r="L35"/>
      <c r="M35"/>
      <c r="N35"/>
    </row>
    <row r="36" spans="1:15" ht="12.75">
      <c r="A36" s="25" t="s">
        <v>31</v>
      </c>
      <c r="B36" s="146">
        <f>'форма 6.3(2.3)'!B23</f>
        <v>0</v>
      </c>
      <c r="C36" s="146">
        <f>'форма 6.3(2.3)'!C23</f>
        <v>0</v>
      </c>
      <c r="D36" s="147" t="e">
        <f>#REF!</f>
        <v>#REF!</v>
      </c>
      <c r="E36" s="147" t="e">
        <f>D36</f>
        <v>#REF!</v>
      </c>
      <c r="F36" s="41">
        <f>'форма 6.3(2.3)'!D23</f>
        <v>0</v>
      </c>
      <c r="G36" s="41">
        <f t="shared" si="9"/>
        <v>0</v>
      </c>
      <c r="H36" s="41">
        <f t="shared" si="9"/>
        <v>0</v>
      </c>
      <c r="I36" s="41">
        <f t="shared" si="9"/>
        <v>0</v>
      </c>
      <c r="J36" s="41">
        <f>I36</f>
        <v>0</v>
      </c>
      <c r="K36"/>
      <c r="L36" s="293"/>
      <c r="M36" s="293"/>
      <c r="N36" s="293"/>
      <c r="O36" s="293"/>
    </row>
    <row r="37" spans="1:15" ht="12.75">
      <c r="A37" s="25" t="s">
        <v>46</v>
      </c>
      <c r="B37" s="142">
        <f>'форма 6.3(2.3)'!B25</f>
        <v>0</v>
      </c>
      <c r="C37" s="147">
        <f>'форма 6.3(2.3)'!C25</f>
        <v>0</v>
      </c>
      <c r="D37" s="149" t="e">
        <f>#REF!*(1-0.015)</f>
        <v>#REF!</v>
      </c>
      <c r="E37" s="149" t="e">
        <f>D37*(1-0.015)</f>
        <v>#REF!</v>
      </c>
      <c r="F37" s="92" t="e">
        <f>'форма 6.3(2.3)'!#REF!</f>
        <v>#REF!</v>
      </c>
      <c r="G37" s="93" t="e">
        <f>F37*(1-0.015)</f>
        <v>#REF!</v>
      </c>
      <c r="H37" s="93" t="e">
        <f>G37*(1-0.015)</f>
        <v>#REF!</v>
      </c>
      <c r="I37" s="93" t="e">
        <f>H37*(1-0.015)</f>
        <v>#REF!</v>
      </c>
      <c r="J37" s="93" t="e">
        <f>I37*(1-0.015)</f>
        <v>#REF!</v>
      </c>
      <c r="K37"/>
      <c r="L37" s="16"/>
      <c r="M37" s="16"/>
      <c r="N37" s="16"/>
      <c r="O37" s="294"/>
    </row>
    <row r="38" spans="1:14" ht="12.75">
      <c r="A38" s="25" t="s">
        <v>47</v>
      </c>
      <c r="B38" s="142">
        <f>'форма 6.3(2.3)'!B26</f>
        <v>0</v>
      </c>
      <c r="C38" s="147">
        <f>'форма 6.3(2.3)'!C26</f>
        <v>0</v>
      </c>
      <c r="D38" s="142" t="e">
        <f>#REF!*(1+0.015)</f>
        <v>#REF!</v>
      </c>
      <c r="E38" s="142" t="e">
        <f>D38*(1+0.015)</f>
        <v>#REF!</v>
      </c>
      <c r="F38" s="45">
        <f>'форма 6.3(2.3)'!D26</f>
        <v>0</v>
      </c>
      <c r="G38" s="45">
        <f aca="true" t="shared" si="10" ref="G38:J39">F38*(1+0.015)</f>
        <v>0</v>
      </c>
      <c r="H38" s="45">
        <f t="shared" si="10"/>
        <v>0</v>
      </c>
      <c r="I38" s="45">
        <f t="shared" si="10"/>
        <v>0</v>
      </c>
      <c r="J38" s="45">
        <f t="shared" si="10"/>
        <v>0</v>
      </c>
      <c r="K38"/>
      <c r="L38"/>
      <c r="M38"/>
      <c r="N38"/>
    </row>
    <row r="39" spans="1:14" ht="12.75">
      <c r="A39" s="25" t="s">
        <v>48</v>
      </c>
      <c r="B39" s="145">
        <f>'форма 6.3(2.3)'!B28</f>
        <v>0</v>
      </c>
      <c r="C39" s="145">
        <f>'форма 6.3(2.3)'!C28</f>
        <v>2</v>
      </c>
      <c r="D39" s="145" t="e">
        <f>#REF!*(1+0.015)</f>
        <v>#REF!</v>
      </c>
      <c r="E39" s="145" t="e">
        <f>D39*(1+0.015)</f>
        <v>#REF!</v>
      </c>
      <c r="F39" s="39">
        <f>'форма 6.3(2.3)'!D28</f>
        <v>0</v>
      </c>
      <c r="G39" s="39">
        <f t="shared" si="10"/>
        <v>0</v>
      </c>
      <c r="H39" s="39">
        <f t="shared" si="10"/>
        <v>0</v>
      </c>
      <c r="I39" s="39">
        <f t="shared" si="10"/>
        <v>0</v>
      </c>
      <c r="J39" s="38">
        <f t="shared" si="10"/>
        <v>0</v>
      </c>
      <c r="K39"/>
      <c r="L39"/>
      <c r="M39"/>
      <c r="N39"/>
    </row>
    <row r="40" spans="1:14" ht="12.75">
      <c r="A40" s="25" t="s">
        <v>41</v>
      </c>
      <c r="B40" s="144">
        <f>'форма 6.3(2.3)'!B43</f>
        <v>1</v>
      </c>
      <c r="C40" s="141">
        <f>'форма 6.3(2.3)'!C43</f>
        <v>1</v>
      </c>
      <c r="D40" s="141" t="e">
        <f>#REF!</f>
        <v>#REF!</v>
      </c>
      <c r="E40" s="141" t="e">
        <f>D40</f>
        <v>#REF!</v>
      </c>
      <c r="F40" s="39">
        <f>'форма 6.3(2.3)'!D43</f>
        <v>1</v>
      </c>
      <c r="G40" s="39">
        <f>F40</f>
        <v>1</v>
      </c>
      <c r="H40" s="39">
        <f>G40</f>
        <v>1</v>
      </c>
      <c r="I40" s="39">
        <f>H40</f>
        <v>1</v>
      </c>
      <c r="J40" s="39">
        <f>I40</f>
        <v>1</v>
      </c>
      <c r="K40"/>
      <c r="L40"/>
      <c r="M40"/>
      <c r="N40"/>
    </row>
    <row r="41" spans="1:14" ht="12.75">
      <c r="A41" s="25" t="s">
        <v>49</v>
      </c>
      <c r="B41" s="150">
        <f>'форма 6.3(2.3)'!B46</f>
        <v>0</v>
      </c>
      <c r="C41" s="143">
        <f>'форма 6.3(2.3)'!C46</f>
        <v>0</v>
      </c>
      <c r="D41" s="150" t="e">
        <f>#REF!*(1+0.015)</f>
        <v>#REF!</v>
      </c>
      <c r="E41" s="150" t="e">
        <f>D41*(1+0.015)</f>
        <v>#REF!</v>
      </c>
      <c r="F41" s="73">
        <f>'форма 6.3(2.3)'!D46</f>
        <v>0</v>
      </c>
      <c r="G41" s="46">
        <f>F41*(1+0.015)</f>
        <v>0</v>
      </c>
      <c r="H41" s="46">
        <f>G41*(1+0.015)</f>
        <v>0</v>
      </c>
      <c r="I41" s="46">
        <f>H41*(1+0.015)</f>
        <v>0</v>
      </c>
      <c r="J41" s="46">
        <f>I41*(1+0.015)</f>
        <v>0</v>
      </c>
      <c r="K41"/>
      <c r="L41"/>
      <c r="M41"/>
      <c r="N41"/>
    </row>
    <row r="42" spans="1:14" ht="12.75">
      <c r="A42" s="25" t="s">
        <v>50</v>
      </c>
      <c r="B42" s="143">
        <f>'форма 6.3(2.3)'!B47</f>
        <v>0</v>
      </c>
      <c r="C42" s="143">
        <f>'форма 6.3(2.3)'!C47</f>
        <v>0</v>
      </c>
      <c r="D42" s="143" t="e">
        <f>#REF!</f>
        <v>#REF!</v>
      </c>
      <c r="E42" s="143" t="e">
        <f>D42</f>
        <v>#REF!</v>
      </c>
      <c r="F42" s="38">
        <f>'форма 6.3(2.3)'!D47</f>
        <v>0</v>
      </c>
      <c r="G42" s="70">
        <f aca="true" t="shared" si="11" ref="G42:J44">F42</f>
        <v>0</v>
      </c>
      <c r="H42" s="70">
        <f t="shared" si="11"/>
        <v>0</v>
      </c>
      <c r="I42" s="70">
        <f t="shared" si="11"/>
        <v>0</v>
      </c>
      <c r="J42" s="85">
        <f t="shared" si="11"/>
        <v>0</v>
      </c>
      <c r="K42"/>
      <c r="L42"/>
      <c r="M42"/>
      <c r="N42"/>
    </row>
    <row r="43" spans="1:14" ht="12.75">
      <c r="A43" s="25" t="s">
        <v>51</v>
      </c>
      <c r="B43" s="143">
        <f>'форма 6.3(2.3)'!B48</f>
        <v>0</v>
      </c>
      <c r="C43" s="143">
        <f>'форма 6.3(2.3)'!C48</f>
        <v>0</v>
      </c>
      <c r="D43" s="143" t="e">
        <f>#REF!</f>
        <v>#REF!</v>
      </c>
      <c r="E43" s="143" t="e">
        <f>D43</f>
        <v>#REF!</v>
      </c>
      <c r="F43" s="38">
        <f>'форма 6.3(2.3)'!D48</f>
        <v>0</v>
      </c>
      <c r="G43" s="70">
        <f t="shared" si="11"/>
        <v>0</v>
      </c>
      <c r="H43" s="70">
        <f t="shared" si="11"/>
        <v>0</v>
      </c>
      <c r="I43" s="70">
        <f t="shared" si="11"/>
        <v>0</v>
      </c>
      <c r="J43" s="85">
        <f t="shared" si="11"/>
        <v>0</v>
      </c>
      <c r="K43"/>
      <c r="L43"/>
      <c r="M43"/>
      <c r="N43"/>
    </row>
    <row r="44" spans="1:14" ht="12.75">
      <c r="A44" s="25" t="s">
        <v>42</v>
      </c>
      <c r="B44" s="142">
        <f>'форма 6.3(2.3)'!B51</f>
        <v>0</v>
      </c>
      <c r="C44" s="150">
        <f>'форма 6.3(2.3)'!C51</f>
        <v>0</v>
      </c>
      <c r="D44" s="151" t="e">
        <f>#REF!</f>
        <v>#REF!</v>
      </c>
      <c r="E44" s="151" t="e">
        <f>D44</f>
        <v>#REF!</v>
      </c>
      <c r="F44" s="38">
        <f>'форма 6.3(2.3)'!D51</f>
        <v>0</v>
      </c>
      <c r="G44" s="38">
        <f t="shared" si="11"/>
        <v>0</v>
      </c>
      <c r="H44" s="38">
        <f t="shared" si="11"/>
        <v>0</v>
      </c>
      <c r="I44" s="38">
        <f t="shared" si="11"/>
        <v>0</v>
      </c>
      <c r="J44" s="75">
        <f t="shared" si="11"/>
        <v>0</v>
      </c>
      <c r="K44"/>
      <c r="L44"/>
      <c r="M44"/>
      <c r="N44"/>
    </row>
    <row r="45" spans="1:14" ht="12.75">
      <c r="A45" s="25" t="s">
        <v>34</v>
      </c>
      <c r="B45" s="143">
        <f>'форма 6.3(2.3)'!B55</f>
        <v>1</v>
      </c>
      <c r="C45" s="143">
        <f>'форма 6.3(2.3)'!C55</f>
        <v>1</v>
      </c>
      <c r="D45" s="143" t="e">
        <f>#REF!*(1-0.015)</f>
        <v>#REF!</v>
      </c>
      <c r="E45" s="143" t="e">
        <f>D45*(1-0.015)</f>
        <v>#REF!</v>
      </c>
      <c r="F45" s="38">
        <f>'форма 6.3(2.3)'!D55</f>
        <v>1</v>
      </c>
      <c r="G45" s="38">
        <f>F45*(1-0.015)</f>
        <v>0.985</v>
      </c>
      <c r="H45" s="38">
        <f>G45*(1-0.015)</f>
        <v>0.970225</v>
      </c>
      <c r="I45" s="38">
        <f>H45*(1-0.015)</f>
        <v>0.955671625</v>
      </c>
      <c r="J45" s="38">
        <f>I45*(1-0.015)</f>
        <v>0.941336550625</v>
      </c>
      <c r="K45"/>
      <c r="L45"/>
      <c r="M45"/>
      <c r="N45"/>
    </row>
    <row r="46" spans="1:14" ht="12.75">
      <c r="A46" s="25" t="s">
        <v>52</v>
      </c>
      <c r="B46" s="140">
        <f>'форма 6.3(2.3)'!B57</f>
        <v>1</v>
      </c>
      <c r="C46" s="140">
        <f>'форма 6.3(2.3)'!C57</f>
        <v>1</v>
      </c>
      <c r="D46" s="140" t="e">
        <f>#REF!</f>
        <v>#REF!</v>
      </c>
      <c r="E46" s="140" t="e">
        <f>D46</f>
        <v>#REF!</v>
      </c>
      <c r="F46" s="37">
        <f>'форма 6.3(2.3)'!D57</f>
        <v>1</v>
      </c>
      <c r="G46" s="37">
        <f>F46</f>
        <v>1</v>
      </c>
      <c r="H46" s="37">
        <f>G46</f>
        <v>1</v>
      </c>
      <c r="I46" s="37">
        <f>H46</f>
        <v>1</v>
      </c>
      <c r="J46" s="37">
        <f>I46</f>
        <v>1</v>
      </c>
      <c r="K46"/>
      <c r="L46"/>
      <c r="M46"/>
      <c r="N46"/>
    </row>
    <row r="47" spans="1:14" ht="39.75" customHeight="1">
      <c r="A47" s="36" t="s">
        <v>53</v>
      </c>
      <c r="B47" s="152">
        <f>0.1*B5+0.7*B19+0.2*B32</f>
        <v>1.0102</v>
      </c>
      <c r="C47" s="152">
        <f>0.1*C5+0.7*C19+0.2*C32</f>
        <v>0.8725</v>
      </c>
      <c r="D47" s="152" t="e">
        <f aca="true" t="shared" si="12" ref="D47:J47">0.1*D5+0.7*D19+0.2*D32</f>
        <v>#REF!</v>
      </c>
      <c r="E47" s="152" t="e">
        <f t="shared" si="12"/>
        <v>#REF!</v>
      </c>
      <c r="F47" s="42" t="e">
        <f t="shared" si="12"/>
        <v>#REF!</v>
      </c>
      <c r="G47" s="42" t="e">
        <f t="shared" si="12"/>
        <v>#REF!</v>
      </c>
      <c r="H47" s="42" t="e">
        <f t="shared" si="12"/>
        <v>#REF!</v>
      </c>
      <c r="I47" s="42" t="e">
        <f t="shared" si="12"/>
        <v>#REF!</v>
      </c>
      <c r="J47" s="42" t="e">
        <f t="shared" si="12"/>
        <v>#REF!</v>
      </c>
      <c r="K47"/>
      <c r="L47"/>
      <c r="M47"/>
      <c r="N47"/>
    </row>
    <row r="48" spans="1:10" ht="24.75" customHeight="1" hidden="1" outlineLevel="1">
      <c r="A48" s="481" t="s">
        <v>54</v>
      </c>
      <c r="B48" s="481"/>
      <c r="C48" s="481"/>
      <c r="D48" s="481"/>
      <c r="E48" s="481"/>
      <c r="F48" s="481"/>
      <c r="G48" s="481"/>
      <c r="H48" s="481"/>
      <c r="I48" s="481"/>
      <c r="J48" s="481"/>
    </row>
    <row r="49" spans="1:10" ht="29.25" customHeight="1" hidden="1" outlineLevel="1">
      <c r="A49" s="485" t="s">
        <v>55</v>
      </c>
      <c r="B49" s="485"/>
      <c r="C49" s="485"/>
      <c r="D49" s="485"/>
      <c r="E49" s="485"/>
      <c r="F49" s="485"/>
      <c r="G49" s="485"/>
      <c r="H49" s="485"/>
      <c r="I49" s="485"/>
      <c r="J49" s="485"/>
    </row>
    <row r="50" ht="12.75" hidden="1" outlineLevel="1"/>
    <row r="51" spans="1:2" ht="15.75" hidden="1" outlineLevel="1">
      <c r="A51" s="57" t="s">
        <v>62</v>
      </c>
      <c r="B51" s="57"/>
    </row>
    <row r="52" ht="12.75" hidden="1" outlineLevel="1"/>
    <row r="53" ht="12.75" hidden="1" outlineLevel="1"/>
    <row r="54" ht="12.75" outlineLevel="1"/>
    <row r="56" spans="1:4" ht="15">
      <c r="A56" s="153" t="s">
        <v>149</v>
      </c>
      <c r="B56" s="153"/>
      <c r="C56" s="331" t="s">
        <v>150</v>
      </c>
      <c r="D56"/>
    </row>
    <row r="57" spans="1:4" ht="12.75">
      <c r="A57" s="389" t="s">
        <v>151</v>
      </c>
      <c r="B57" s="389"/>
      <c r="C57" s="389"/>
      <c r="D57"/>
    </row>
  </sheetData>
  <sheetProtection/>
  <mergeCells count="7">
    <mergeCell ref="A57:C57"/>
    <mergeCell ref="A1:J1"/>
    <mergeCell ref="A48:J48"/>
    <mergeCell ref="F2:I2"/>
    <mergeCell ref="A49:J49"/>
    <mergeCell ref="A3:A4"/>
    <mergeCell ref="C2:E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"/>
  <sheetViews>
    <sheetView zoomScalePageLayoutView="0" workbookViewId="0" topLeftCell="A1">
      <selection activeCell="L32" sqref="L32"/>
    </sheetView>
  </sheetViews>
  <sheetFormatPr defaultColWidth="9.125" defaultRowHeight="12.75" outlineLevelRow="1" outlineLevelCol="1"/>
  <cols>
    <col min="1" max="1" width="4.875" style="175" customWidth="1"/>
    <col min="2" max="2" width="42.875" style="175" customWidth="1"/>
    <col min="3" max="3" width="5.75390625" style="175" hidden="1" customWidth="1" outlineLevel="1"/>
    <col min="4" max="4" width="13.75390625" style="175" customWidth="1" collapsed="1"/>
    <col min="5" max="5" width="12.375" style="175" hidden="1" customWidth="1"/>
    <col min="6" max="6" width="12.75390625" style="175" customWidth="1" outlineLevel="1"/>
    <col min="7" max="7" width="12.125" style="175" customWidth="1" outlineLevel="1"/>
    <col min="8" max="16384" width="9.125" style="175" customWidth="1"/>
  </cols>
  <sheetData>
    <row r="1" spans="1:7" s="156" customFormat="1" ht="12.75" customHeight="1">
      <c r="A1" s="155"/>
      <c r="B1" s="155"/>
      <c r="C1" s="155"/>
      <c r="D1" s="155"/>
      <c r="E1" s="155"/>
      <c r="F1" s="155"/>
      <c r="G1" s="155"/>
    </row>
    <row r="2" spans="1:7" s="156" customFormat="1" ht="12.75" customHeight="1">
      <c r="A2" s="155"/>
      <c r="B2" s="155"/>
      <c r="C2" s="155"/>
      <c r="D2" s="155"/>
      <c r="E2" s="155"/>
      <c r="F2" s="155"/>
      <c r="G2" s="155"/>
    </row>
    <row r="3" spans="1:7" s="157" customFormat="1" ht="48.75" customHeight="1">
      <c r="A3" s="494" t="s">
        <v>65</v>
      </c>
      <c r="B3" s="494"/>
      <c r="C3" s="494"/>
      <c r="D3" s="494"/>
      <c r="E3" s="494"/>
      <c r="F3" s="494"/>
      <c r="G3" s="494"/>
    </row>
    <row r="4" spans="1:7" s="156" customFormat="1" ht="15">
      <c r="A4" s="158"/>
      <c r="B4" s="158"/>
      <c r="C4" s="158"/>
      <c r="D4" s="158"/>
      <c r="E4" s="158"/>
      <c r="F4" s="158"/>
      <c r="G4" s="158"/>
    </row>
    <row r="5" s="156" customFormat="1" ht="13.5" customHeight="1"/>
    <row r="6" spans="1:7" s="160" customFormat="1" ht="45.75" customHeight="1">
      <c r="A6" s="159" t="s">
        <v>241</v>
      </c>
      <c r="B6" s="159" t="s">
        <v>21</v>
      </c>
      <c r="C6" s="159"/>
      <c r="D6" s="159" t="s">
        <v>160</v>
      </c>
      <c r="E6" s="159" t="s">
        <v>162</v>
      </c>
      <c r="F6" s="190" t="s">
        <v>66</v>
      </c>
      <c r="G6" s="159" t="s">
        <v>67</v>
      </c>
    </row>
    <row r="7" spans="1:7" s="156" customFormat="1" ht="46.5" customHeight="1">
      <c r="A7" s="161">
        <v>1</v>
      </c>
      <c r="B7" s="162" t="s">
        <v>157</v>
      </c>
      <c r="C7" s="162"/>
      <c r="D7" s="163" t="s">
        <v>164</v>
      </c>
      <c r="E7" s="164">
        <f>G7</f>
        <v>0</v>
      </c>
      <c r="F7" s="165">
        <v>0</v>
      </c>
      <c r="G7" s="165">
        <f>'форма 1.2'!E11</f>
        <v>0</v>
      </c>
    </row>
    <row r="8" spans="1:7" s="156" customFormat="1" ht="63" customHeight="1">
      <c r="A8" s="161">
        <v>2</v>
      </c>
      <c r="B8" s="162" t="s">
        <v>197</v>
      </c>
      <c r="C8" s="162"/>
      <c r="D8" s="163" t="s">
        <v>194</v>
      </c>
      <c r="E8" s="165" t="s">
        <v>223</v>
      </c>
      <c r="F8" s="166" t="s">
        <v>223</v>
      </c>
      <c r="G8" s="166" t="s">
        <v>223</v>
      </c>
    </row>
    <row r="9" spans="1:7" s="156" customFormat="1" ht="46.5" customHeight="1">
      <c r="A9" s="161">
        <v>3</v>
      </c>
      <c r="B9" s="162" t="s">
        <v>198</v>
      </c>
      <c r="C9" s="162"/>
      <c r="D9" s="163" t="s">
        <v>195</v>
      </c>
      <c r="E9" s="164">
        <f>G12</f>
        <v>0.8725</v>
      </c>
      <c r="F9" s="165">
        <f>'форма 1.4(1.3)'!D9</f>
        <v>1.0102</v>
      </c>
      <c r="G9" s="165">
        <f>'форма 1.4(1.3)'!E9</f>
        <v>0.8725</v>
      </c>
    </row>
    <row r="10" spans="1:7" s="156" customFormat="1" ht="29.25" customHeight="1">
      <c r="A10" s="161">
        <v>4</v>
      </c>
      <c r="B10" s="183" t="s">
        <v>189</v>
      </c>
      <c r="C10" s="183"/>
      <c r="D10" s="163" t="s">
        <v>165</v>
      </c>
      <c r="E10" s="167">
        <f>F10</f>
        <v>0</v>
      </c>
      <c r="F10" s="165">
        <f>F7</f>
        <v>0</v>
      </c>
      <c r="G10" s="165">
        <f>G7</f>
        <v>0</v>
      </c>
    </row>
    <row r="11" spans="1:7" s="156" customFormat="1" ht="25.5" customHeight="1">
      <c r="A11" s="161">
        <v>5</v>
      </c>
      <c r="B11" s="162" t="s">
        <v>190</v>
      </c>
      <c r="C11" s="183"/>
      <c r="D11" s="163" t="s">
        <v>165</v>
      </c>
      <c r="E11" s="168" t="s">
        <v>223</v>
      </c>
      <c r="F11" s="166" t="s">
        <v>223</v>
      </c>
      <c r="G11" s="166" t="s">
        <v>223</v>
      </c>
    </row>
    <row r="12" spans="1:7" s="156" customFormat="1" ht="30.75" customHeight="1">
      <c r="A12" s="161">
        <v>6</v>
      </c>
      <c r="B12" s="183" t="s">
        <v>191</v>
      </c>
      <c r="C12" s="183"/>
      <c r="D12" s="163" t="s">
        <v>165</v>
      </c>
      <c r="E12" s="167">
        <f>F12</f>
        <v>1.0102</v>
      </c>
      <c r="F12" s="165">
        <f>'форма 1.4(1.3)'!D9</f>
        <v>1.0102</v>
      </c>
      <c r="G12" s="165">
        <f>'форма 1.4(1.3)'!E9</f>
        <v>0.8725</v>
      </c>
    </row>
    <row r="13" spans="1:7" s="156" customFormat="1" ht="46.5" customHeight="1" outlineLevel="1">
      <c r="A13" s="488">
        <v>7</v>
      </c>
      <c r="B13" s="490" t="s">
        <v>166</v>
      </c>
      <c r="C13" s="159" t="s">
        <v>163</v>
      </c>
      <c r="D13" s="492" t="s">
        <v>196</v>
      </c>
      <c r="E13" s="169"/>
      <c r="F13" s="495"/>
      <c r="G13" s="495">
        <v>0</v>
      </c>
    </row>
    <row r="14" spans="1:7" s="156" customFormat="1" ht="21" customHeight="1">
      <c r="A14" s="489"/>
      <c r="B14" s="491"/>
      <c r="C14" s="159" t="s">
        <v>168</v>
      </c>
      <c r="D14" s="493"/>
      <c r="E14" s="170">
        <v>1</v>
      </c>
      <c r="F14" s="496"/>
      <c r="G14" s="496"/>
    </row>
    <row r="15" spans="1:7" s="156" customFormat="1" ht="81" customHeight="1">
      <c r="A15" s="161">
        <v>8</v>
      </c>
      <c r="B15" s="162" t="s">
        <v>169</v>
      </c>
      <c r="C15" s="162"/>
      <c r="D15" s="171" t="s">
        <v>196</v>
      </c>
      <c r="E15" s="172" t="s">
        <v>223</v>
      </c>
      <c r="F15" s="172" t="s">
        <v>223</v>
      </c>
      <c r="G15" s="172" t="s">
        <v>223</v>
      </c>
    </row>
    <row r="16" spans="1:7" s="156" customFormat="1" ht="35.25" customHeight="1" hidden="1" outlineLevel="1">
      <c r="A16" s="488">
        <v>9</v>
      </c>
      <c r="B16" s="490" t="s">
        <v>199</v>
      </c>
      <c r="C16" s="159" t="s">
        <v>163</v>
      </c>
      <c r="D16" s="492" t="s">
        <v>196</v>
      </c>
      <c r="E16" s="173"/>
      <c r="F16" s="295">
        <v>0</v>
      </c>
      <c r="G16" s="295">
        <v>0</v>
      </c>
    </row>
    <row r="17" spans="1:7" s="156" customFormat="1" ht="67.5" customHeight="1" collapsed="1">
      <c r="A17" s="489"/>
      <c r="B17" s="491"/>
      <c r="C17" s="159" t="s">
        <v>168</v>
      </c>
      <c r="D17" s="493"/>
      <c r="E17" s="174">
        <v>0</v>
      </c>
      <c r="F17" s="172"/>
      <c r="G17" s="172">
        <v>0</v>
      </c>
    </row>
    <row r="18" spans="1:7" s="156" customFormat="1" ht="35.25" customHeight="1" hidden="1" outlineLevel="1">
      <c r="A18" s="186">
        <v>10</v>
      </c>
      <c r="B18" s="187" t="s">
        <v>170</v>
      </c>
      <c r="C18" s="159" t="s">
        <v>163</v>
      </c>
      <c r="D18" s="188" t="s">
        <v>167</v>
      </c>
      <c r="E18" s="173"/>
      <c r="F18" s="189">
        <f>0.1*F12</f>
        <v>0.10102</v>
      </c>
      <c r="G18" s="165">
        <f>0.1*G12</f>
        <v>0.08725000000000001</v>
      </c>
    </row>
    <row r="19" ht="15" collapsed="1"/>
    <row r="20" spans="1:7" ht="15">
      <c r="A20" s="192" t="s">
        <v>149</v>
      </c>
      <c r="B20" s="192"/>
      <c r="C20" s="192"/>
      <c r="D20" s="192"/>
      <c r="E20" s="192"/>
      <c r="F20" s="192" t="s">
        <v>150</v>
      </c>
      <c r="G20" s="192"/>
    </row>
    <row r="21" spans="1:5" ht="12.75">
      <c r="A21" s="115" t="s">
        <v>151</v>
      </c>
      <c r="B21" s="115"/>
      <c r="C21" s="115"/>
      <c r="D21" s="115" t="s">
        <v>153</v>
      </c>
      <c r="E21" s="114"/>
    </row>
    <row r="22" spans="1:5" ht="12.75">
      <c r="A22" s="191"/>
      <c r="B22" s="191"/>
      <c r="C22" s="191"/>
      <c r="D22" s="191"/>
      <c r="E22" s="114"/>
    </row>
    <row r="23" spans="1:5" ht="12.75">
      <c r="A23" s="191"/>
      <c r="B23" s="191"/>
      <c r="C23" s="191"/>
      <c r="D23" s="191"/>
      <c r="E23" s="114"/>
    </row>
    <row r="24" spans="1:5" ht="12.75">
      <c r="A24" s="191"/>
      <c r="B24" s="191"/>
      <c r="C24" s="191"/>
      <c r="D24" s="191"/>
      <c r="E24" s="114"/>
    </row>
    <row r="25" spans="1:5" ht="12.75">
      <c r="A25" s="191"/>
      <c r="B25" s="191"/>
      <c r="C25" s="191"/>
      <c r="D25" s="191"/>
      <c r="E25" s="114"/>
    </row>
  </sheetData>
  <sheetProtection/>
  <mergeCells count="9">
    <mergeCell ref="A3:G3"/>
    <mergeCell ref="A13:A14"/>
    <mergeCell ref="B13:B14"/>
    <mergeCell ref="D13:D14"/>
    <mergeCell ref="F13:F14"/>
    <mergeCell ref="G13:G14"/>
    <mergeCell ref="A16:A17"/>
    <mergeCell ref="B16:B17"/>
    <mergeCell ref="D16:D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3:K18"/>
  <sheetViews>
    <sheetView zoomScalePageLayoutView="0" workbookViewId="0" topLeftCell="A1">
      <selection activeCell="A55" sqref="A55"/>
    </sheetView>
  </sheetViews>
  <sheetFormatPr defaultColWidth="9.125" defaultRowHeight="12.75" outlineLevelCol="1"/>
  <cols>
    <col min="1" max="1" width="66.75390625" style="175" customWidth="1"/>
    <col min="2" max="2" width="19.625" style="175" hidden="1" customWidth="1" outlineLevel="1"/>
    <col min="3" max="3" width="21.375" style="175" hidden="1" customWidth="1" outlineLevel="1"/>
    <col min="4" max="4" width="19.75390625" style="175" customWidth="1" collapsed="1"/>
    <col min="5" max="16384" width="9.125" style="175" customWidth="1"/>
  </cols>
  <sheetData>
    <row r="1" s="156" customFormat="1" ht="16.5" customHeight="1"/>
    <row r="2" s="157" customFormat="1" ht="15.75"/>
    <row r="3" spans="1:4" s="156" customFormat="1" ht="50.25" customHeight="1">
      <c r="A3" s="497" t="s">
        <v>161</v>
      </c>
      <c r="B3" s="497"/>
      <c r="C3" s="497"/>
      <c r="D3" s="497"/>
    </row>
    <row r="4" s="156" customFormat="1" ht="15"/>
    <row r="5" spans="1:3" s="156" customFormat="1" ht="14.25" customHeight="1">
      <c r="A5" s="158"/>
      <c r="B5" s="176"/>
      <c r="C5" s="176"/>
    </row>
    <row r="6" spans="1:4" s="156" customFormat="1" ht="45.75" customHeight="1">
      <c r="A6" s="161" t="s">
        <v>21</v>
      </c>
      <c r="B6" s="159" t="s">
        <v>160</v>
      </c>
      <c r="C6" s="161" t="s">
        <v>218</v>
      </c>
      <c r="D6" s="161" t="s">
        <v>218</v>
      </c>
    </row>
    <row r="7" spans="1:5" s="156" customFormat="1" ht="39" customHeight="1">
      <c r="A7" s="177" t="s">
        <v>183</v>
      </c>
      <c r="B7" s="166" t="s">
        <v>223</v>
      </c>
      <c r="C7" s="178" t="s">
        <v>184</v>
      </c>
      <c r="D7" s="299">
        <v>0.65</v>
      </c>
      <c r="E7" s="156" t="s">
        <v>203</v>
      </c>
    </row>
    <row r="8" spans="1:4" s="156" customFormat="1" ht="34.5" customHeight="1">
      <c r="A8" s="177" t="s">
        <v>185</v>
      </c>
      <c r="B8" s="166" t="s">
        <v>223</v>
      </c>
      <c r="C8" s="178" t="s">
        <v>186</v>
      </c>
      <c r="D8" s="299">
        <f>1-D7</f>
        <v>0.35</v>
      </c>
    </row>
    <row r="9" spans="1:4" s="156" customFormat="1" ht="37.5" customHeight="1">
      <c r="A9" s="177" t="s">
        <v>200</v>
      </c>
      <c r="B9" s="171" t="s">
        <v>187</v>
      </c>
      <c r="C9" s="179"/>
      <c r="D9" s="299">
        <f>'форма 7.1(4.1)'!G13</f>
        <v>0</v>
      </c>
    </row>
    <row r="10" spans="1:4" s="156" customFormat="1" ht="37.5" customHeight="1">
      <c r="A10" s="177" t="s">
        <v>201</v>
      </c>
      <c r="B10" s="171" t="s">
        <v>187</v>
      </c>
      <c r="C10" s="178" t="s">
        <v>188</v>
      </c>
      <c r="D10" s="299">
        <f>'форма 7.1(4.1)'!G17</f>
        <v>0</v>
      </c>
    </row>
    <row r="11" spans="1:5" s="156" customFormat="1" ht="37.5" customHeight="1">
      <c r="A11" s="177" t="s">
        <v>202</v>
      </c>
      <c r="B11" s="171" t="s">
        <v>187</v>
      </c>
      <c r="C11" s="179"/>
      <c r="D11" s="299">
        <f>D7*D9+D8*D10</f>
        <v>0</v>
      </c>
      <c r="E11" s="158"/>
    </row>
    <row r="12" spans="1:3" s="156" customFormat="1" ht="15" customHeight="1">
      <c r="A12" s="158"/>
      <c r="B12" s="176"/>
      <c r="C12" s="176"/>
    </row>
    <row r="13" ht="3" customHeight="1"/>
    <row r="14" ht="3" customHeight="1"/>
    <row r="15" ht="3" customHeight="1"/>
    <row r="17" spans="1:11" ht="15">
      <c r="A17" s="153" t="s">
        <v>149</v>
      </c>
      <c r="B17" s="153"/>
      <c r="C17" s="153"/>
      <c r="D17" s="113" t="s">
        <v>150</v>
      </c>
      <c r="E17" s="113"/>
      <c r="I17" s="54"/>
      <c r="J17" s="54"/>
      <c r="K17" s="26"/>
    </row>
    <row r="18" spans="1:11" ht="12.75">
      <c r="A18" s="115" t="s">
        <v>151</v>
      </c>
      <c r="B18" s="115"/>
      <c r="C18" s="115"/>
      <c r="D18" s="115" t="s">
        <v>153</v>
      </c>
      <c r="E18" s="114"/>
      <c r="I18" s="54"/>
      <c r="J18" s="54"/>
      <c r="K18" s="26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2015-03-31T02:41:57Z</cp:lastPrinted>
  <dcterms:created xsi:type="dcterms:W3CDTF">2008-10-01T13:21:49Z</dcterms:created>
  <dcterms:modified xsi:type="dcterms:W3CDTF">2015-04-03T09:23:13Z</dcterms:modified>
  <cp:category/>
  <cp:version/>
  <cp:contentType/>
  <cp:contentStatus/>
</cp:coreProperties>
</file>